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src/content/guide/java-tech-popularity-index-2023-q4/"/>
    </mc:Choice>
  </mc:AlternateContent>
  <xr:revisionPtr revIDLastSave="0" documentId="13_ncr:1_{64FF15AA-37F5-6B45-9624-2DC950696E28}" xr6:coauthVersionLast="47" xr6:coauthVersionMax="47" xr10:uidLastSave="{00000000-0000-0000-0000-000000000000}"/>
  <bookViews>
    <workbookView xWindow="34560" yWindow="0" windowWidth="38400" windowHeight="32000" xr2:uid="{00000000-000D-0000-FFFF-FFFF00000000}"/>
  </bookViews>
  <sheets>
    <sheet name="Sep 2023" sheetId="25" r:id="rId1"/>
    <sheet name="Aug 2023" sheetId="24" r:id="rId2"/>
    <sheet name="Jul 2023" sheetId="23" r:id="rId3"/>
    <sheet name="Jun 2023" sheetId="22" r:id="rId4"/>
    <sheet name="Apr 2023" sheetId="21" r:id="rId5"/>
    <sheet name="Mar 2023" sheetId="1" r:id="rId6"/>
    <sheet name="Feb 2023" sheetId="2" r:id="rId7"/>
    <sheet name="Jan 2023" sheetId="3" r:id="rId8"/>
    <sheet name="Dec 2022" sheetId="4" r:id="rId9"/>
    <sheet name="Nov 2022" sheetId="5" r:id="rId10"/>
    <sheet name="Oct 2022" sheetId="6" r:id="rId11"/>
    <sheet name="Sep 2022" sheetId="7" r:id="rId12"/>
    <sheet name="Aug 2022" sheetId="8" r:id="rId13"/>
    <sheet name="Jul 2022" sheetId="9" r:id="rId14"/>
    <sheet name="Jun 2022" sheetId="10" r:id="rId15"/>
    <sheet name="May 2022" sheetId="11" r:id="rId16"/>
    <sheet name="Apr 2022" sheetId="12" r:id="rId17"/>
    <sheet name="Mar 2022" sheetId="13" r:id="rId18"/>
    <sheet name="Feb 2022" sheetId="14" r:id="rId19"/>
    <sheet name="Jan 2022" sheetId="15" r:id="rId20"/>
    <sheet name="Dec 2021" sheetId="16" r:id="rId21"/>
    <sheet name="Nov 2021" sheetId="17" r:id="rId22"/>
    <sheet name="Oct 2021" sheetId="18" r:id="rId23"/>
    <sheet name="Sep 2021" sheetId="19" r:id="rId24"/>
    <sheet name="Aug 2021" sheetId="20" r:id="rId25"/>
  </sheets>
  <definedNames>
    <definedName name="_xlnm._FilterDatabase" localSheetId="5" hidden="1">'Mar 2023'!$C$2:$AU$75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4" l="1"/>
  <c r="O74" i="25"/>
  <c r="O75" i="25" s="1"/>
  <c r="N74" i="25"/>
  <c r="N75" i="25" s="1"/>
  <c r="O72" i="25"/>
  <c r="O73" i="25" s="1"/>
  <c r="N72" i="25"/>
  <c r="N73" i="25" s="1"/>
  <c r="O70" i="25"/>
  <c r="O71" i="25" s="1"/>
  <c r="N70" i="25"/>
  <c r="N71" i="25" s="1"/>
  <c r="O68" i="25"/>
  <c r="O69" i="25" s="1"/>
  <c r="N68" i="25"/>
  <c r="O66" i="25"/>
  <c r="O67" i="25" s="1"/>
  <c r="N66" i="25"/>
  <c r="N67" i="25" s="1"/>
  <c r="O64" i="25"/>
  <c r="O65" i="25" s="1"/>
  <c r="N4" i="25"/>
  <c r="N5" i="25"/>
  <c r="N6" i="25"/>
  <c r="N7" i="25"/>
  <c r="N8" i="25"/>
  <c r="N9" i="25"/>
  <c r="N10" i="25"/>
  <c r="N11" i="25"/>
  <c r="N64" i="25" s="1"/>
  <c r="N65" i="25" s="1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3" i="25"/>
  <c r="AV74" i="25"/>
  <c r="AU74" i="25"/>
  <c r="AT74" i="25"/>
  <c r="AS74" i="25"/>
  <c r="AS75" i="25" s="1"/>
  <c r="AR74" i="25"/>
  <c r="AQ74" i="25"/>
  <c r="AP74" i="25"/>
  <c r="AO74" i="25"/>
  <c r="AM74" i="25"/>
  <c r="AK74" i="25"/>
  <c r="AK75" i="25" s="1"/>
  <c r="AJ74" i="25"/>
  <c r="AI74" i="25"/>
  <c r="AH74" i="25"/>
  <c r="AG74" i="25"/>
  <c r="AF74" i="25"/>
  <c r="AF75" i="25" s="1"/>
  <c r="AE74" i="25"/>
  <c r="AE75" i="25" s="1"/>
  <c r="AD74" i="25"/>
  <c r="AC74" i="25"/>
  <c r="AC75" i="25" s="1"/>
  <c r="AB74" i="25"/>
  <c r="AA74" i="25"/>
  <c r="AA75" i="25" s="1"/>
  <c r="Z74" i="25"/>
  <c r="Y74" i="25"/>
  <c r="X74" i="25"/>
  <c r="W74" i="25"/>
  <c r="V74" i="25"/>
  <c r="U74" i="25"/>
  <c r="T74" i="25"/>
  <c r="T75" i="25" s="1"/>
  <c r="S74" i="25"/>
  <c r="S75" i="25" s="1"/>
  <c r="R74" i="25"/>
  <c r="Q74" i="25"/>
  <c r="Q75" i="25" s="1"/>
  <c r="L74" i="25"/>
  <c r="L75" i="25" s="1"/>
  <c r="K74" i="25"/>
  <c r="K75" i="25" s="1"/>
  <c r="J74" i="25"/>
  <c r="I74" i="25"/>
  <c r="H74" i="25"/>
  <c r="H75" i="25" s="1"/>
  <c r="G74" i="25"/>
  <c r="F74" i="25"/>
  <c r="E74" i="25"/>
  <c r="D74" i="25"/>
  <c r="D75" i="25" s="1"/>
  <c r="C74" i="25"/>
  <c r="AV72" i="25"/>
  <c r="AU72" i="25"/>
  <c r="AT72" i="25"/>
  <c r="AS72" i="25"/>
  <c r="AR72" i="25"/>
  <c r="AQ72" i="25"/>
  <c r="AP72" i="25"/>
  <c r="AO72" i="25"/>
  <c r="AM72" i="25"/>
  <c r="AK72" i="25"/>
  <c r="AK73" i="25" s="1"/>
  <c r="AJ72" i="25"/>
  <c r="AI72" i="25"/>
  <c r="AH72" i="25"/>
  <c r="AG72" i="25"/>
  <c r="AF72" i="25"/>
  <c r="AE72" i="25"/>
  <c r="AD72" i="25"/>
  <c r="AC72" i="25"/>
  <c r="AC73" i="25" s="1"/>
  <c r="AB72" i="25"/>
  <c r="AA72" i="25"/>
  <c r="Z72" i="25"/>
  <c r="Y72" i="25"/>
  <c r="X72" i="25"/>
  <c r="W72" i="25"/>
  <c r="V72" i="25"/>
  <c r="U72" i="25"/>
  <c r="T72" i="25"/>
  <c r="S72" i="25"/>
  <c r="R72" i="25"/>
  <c r="Q72" i="25"/>
  <c r="L72" i="25"/>
  <c r="K72" i="25"/>
  <c r="J72" i="25"/>
  <c r="J73" i="25" s="1"/>
  <c r="I72" i="25"/>
  <c r="H72" i="25"/>
  <c r="H73" i="25" s="1"/>
  <c r="G72" i="25"/>
  <c r="F72" i="25"/>
  <c r="E72" i="25"/>
  <c r="D72" i="25"/>
  <c r="C72" i="25"/>
  <c r="AV70" i="25"/>
  <c r="AU70" i="25"/>
  <c r="AT70" i="25"/>
  <c r="AS70" i="25"/>
  <c r="AS71" i="25" s="1"/>
  <c r="AR70" i="25"/>
  <c r="AQ70" i="25"/>
  <c r="AP70" i="25"/>
  <c r="AO70" i="25"/>
  <c r="AM70" i="25"/>
  <c r="AK70" i="25"/>
  <c r="AJ70" i="25"/>
  <c r="AI70" i="25"/>
  <c r="AH70" i="25"/>
  <c r="AH71" i="25" s="1"/>
  <c r="AG70" i="25"/>
  <c r="AF70" i="25"/>
  <c r="AF71" i="25" s="1"/>
  <c r="AE70" i="25"/>
  <c r="AD70" i="25"/>
  <c r="AC70" i="25"/>
  <c r="AC71" i="25" s="1"/>
  <c r="AB70" i="25"/>
  <c r="AA70" i="25"/>
  <c r="Z70" i="25"/>
  <c r="Y70" i="25"/>
  <c r="X70" i="25"/>
  <c r="W70" i="25"/>
  <c r="V70" i="25"/>
  <c r="U70" i="25"/>
  <c r="T70" i="25"/>
  <c r="S70" i="25"/>
  <c r="R70" i="25"/>
  <c r="Q70" i="25"/>
  <c r="L70" i="25"/>
  <c r="K70" i="25"/>
  <c r="J70" i="25"/>
  <c r="I70" i="25"/>
  <c r="H70" i="25"/>
  <c r="G70" i="25"/>
  <c r="F70" i="25"/>
  <c r="E70" i="25"/>
  <c r="D70" i="25"/>
  <c r="C70" i="25"/>
  <c r="AV68" i="25"/>
  <c r="AU68" i="25"/>
  <c r="AT68" i="25"/>
  <c r="AS68" i="25"/>
  <c r="AS69" i="25" s="1"/>
  <c r="AR68" i="25"/>
  <c r="AQ68" i="25"/>
  <c r="AP68" i="25"/>
  <c r="AO68" i="25"/>
  <c r="AM68" i="25"/>
  <c r="AK68" i="25"/>
  <c r="AK69" i="25" s="1"/>
  <c r="AJ68" i="25"/>
  <c r="AI68" i="25"/>
  <c r="AH68" i="25"/>
  <c r="AG68" i="25"/>
  <c r="AF68" i="25"/>
  <c r="AG69" i="25" s="1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L68" i="25"/>
  <c r="K68" i="25"/>
  <c r="J68" i="25"/>
  <c r="I68" i="25"/>
  <c r="H68" i="25"/>
  <c r="G68" i="25"/>
  <c r="F68" i="25"/>
  <c r="E68" i="25"/>
  <c r="D68" i="25"/>
  <c r="D69" i="25" s="1"/>
  <c r="C68" i="25"/>
  <c r="AV66" i="25"/>
  <c r="AU66" i="25"/>
  <c r="AT66" i="25"/>
  <c r="AS66" i="25"/>
  <c r="AR66" i="25"/>
  <c r="AQ66" i="25"/>
  <c r="AP66" i="25"/>
  <c r="AO66" i="25"/>
  <c r="AM66" i="25"/>
  <c r="AK66" i="25"/>
  <c r="AK67" i="25" s="1"/>
  <c r="AJ66" i="25"/>
  <c r="AI66" i="25"/>
  <c r="AH66" i="25"/>
  <c r="AG66" i="25"/>
  <c r="AF66" i="25"/>
  <c r="AE66" i="25"/>
  <c r="AD66" i="25"/>
  <c r="AC66" i="25"/>
  <c r="AC67" i="25" s="1"/>
  <c r="AB66" i="25"/>
  <c r="AA66" i="25"/>
  <c r="Z66" i="25"/>
  <c r="Y66" i="25"/>
  <c r="X66" i="25"/>
  <c r="W66" i="25"/>
  <c r="V66" i="25"/>
  <c r="U66" i="25"/>
  <c r="T66" i="25"/>
  <c r="T67" i="25" s="1"/>
  <c r="S66" i="25"/>
  <c r="R66" i="25"/>
  <c r="Q66" i="25"/>
  <c r="L66" i="25"/>
  <c r="K66" i="25"/>
  <c r="J66" i="25"/>
  <c r="I66" i="25"/>
  <c r="H66" i="25"/>
  <c r="H67" i="25" s="1"/>
  <c r="G66" i="25"/>
  <c r="F66" i="25"/>
  <c r="E66" i="25"/>
  <c r="D66" i="25"/>
  <c r="D67" i="25" s="1"/>
  <c r="C66" i="25"/>
  <c r="C67" i="25" s="1"/>
  <c r="T65" i="25"/>
  <c r="AV64" i="25"/>
  <c r="AU64" i="25"/>
  <c r="AT64" i="25"/>
  <c r="AS64" i="25"/>
  <c r="AR64" i="25"/>
  <c r="AQ64" i="25"/>
  <c r="AP64" i="25"/>
  <c r="AO64" i="25"/>
  <c r="AM64" i="25"/>
  <c r="AK64" i="25"/>
  <c r="AK65" i="25" s="1"/>
  <c r="AJ64" i="25"/>
  <c r="AI64" i="25"/>
  <c r="AH64" i="25"/>
  <c r="AH65" i="25" s="1"/>
  <c r="AG64" i="25"/>
  <c r="AF64" i="25"/>
  <c r="AF65" i="25" s="1"/>
  <c r="AE64" i="25"/>
  <c r="AE65" i="25" s="1"/>
  <c r="AD64" i="25"/>
  <c r="AD65" i="25" s="1"/>
  <c r="AC64" i="25"/>
  <c r="AB64" i="25"/>
  <c r="AB65" i="25" s="1"/>
  <c r="AA64" i="25"/>
  <c r="Z64" i="25"/>
  <c r="Y64" i="25"/>
  <c r="X64" i="25"/>
  <c r="W64" i="25"/>
  <c r="V64" i="25"/>
  <c r="U64" i="25"/>
  <c r="T64" i="25"/>
  <c r="S64" i="25"/>
  <c r="R64" i="25"/>
  <c r="R65" i="25" s="1"/>
  <c r="Q64" i="25"/>
  <c r="L64" i="25"/>
  <c r="K64" i="25"/>
  <c r="J64" i="25"/>
  <c r="I64" i="25"/>
  <c r="H64" i="25"/>
  <c r="H65" i="25" s="1"/>
  <c r="G64" i="25"/>
  <c r="F64" i="25"/>
  <c r="E64" i="25"/>
  <c r="D64" i="25"/>
  <c r="D65" i="25" s="1"/>
  <c r="C64" i="25"/>
  <c r="AW62" i="25"/>
  <c r="AW64" i="25" s="1"/>
  <c r="O74" i="24"/>
  <c r="O75" i="24" s="1"/>
  <c r="N74" i="24"/>
  <c r="N75" i="24" s="1"/>
  <c r="O73" i="24"/>
  <c r="O72" i="24"/>
  <c r="N72" i="24"/>
  <c r="N73" i="24" s="1"/>
  <c r="O71" i="24"/>
  <c r="O70" i="24"/>
  <c r="N70" i="24"/>
  <c r="N71" i="24" s="1"/>
  <c r="O68" i="24"/>
  <c r="O69" i="24" s="1"/>
  <c r="N68" i="24"/>
  <c r="O66" i="24"/>
  <c r="O67" i="24" s="1"/>
  <c r="N66" i="24"/>
  <c r="N67" i="24" s="1"/>
  <c r="O64" i="24"/>
  <c r="O65" i="24" s="1"/>
  <c r="N64" i="24"/>
  <c r="N65" i="24" s="1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4" i="24"/>
  <c r="N3" i="24"/>
  <c r="N64" i="23"/>
  <c r="O64" i="23"/>
  <c r="N64" i="22"/>
  <c r="O64" i="22"/>
  <c r="AR69" i="25" l="1"/>
  <c r="J71" i="25"/>
  <c r="AG71" i="25"/>
  <c r="X71" i="25"/>
  <c r="X73" i="25"/>
  <c r="S65" i="25"/>
  <c r="X65" i="25"/>
  <c r="AI71" i="25"/>
  <c r="Z67" i="25"/>
  <c r="Z71" i="25"/>
  <c r="AJ71" i="25"/>
  <c r="Z73" i="25"/>
  <c r="AA73" i="25"/>
  <c r="AB73" i="25"/>
  <c r="AM73" i="25"/>
  <c r="C75" i="25"/>
  <c r="F69" i="25"/>
  <c r="V71" i="25"/>
  <c r="AD71" i="25"/>
  <c r="E75" i="25"/>
  <c r="G69" i="25"/>
  <c r="AE71" i="25"/>
  <c r="G73" i="25"/>
  <c r="F75" i="25"/>
  <c r="AD75" i="25"/>
  <c r="N69" i="25"/>
  <c r="AT71" i="25"/>
  <c r="AV71" i="25"/>
  <c r="AR71" i="25"/>
  <c r="AT65" i="25"/>
  <c r="AQ69" i="25"/>
  <c r="Z69" i="25"/>
  <c r="K67" i="25"/>
  <c r="K69" i="25"/>
  <c r="L67" i="25"/>
  <c r="L69" i="25"/>
  <c r="U75" i="25"/>
  <c r="V75" i="25"/>
  <c r="Q69" i="25"/>
  <c r="S67" i="25"/>
  <c r="V73" i="25"/>
  <c r="U67" i="25"/>
  <c r="S69" i="25"/>
  <c r="V67" i="25"/>
  <c r="Q71" i="25"/>
  <c r="U69" i="25"/>
  <c r="Q67" i="25"/>
  <c r="S73" i="25"/>
  <c r="R73" i="25"/>
  <c r="L65" i="25"/>
  <c r="Q65" i="25"/>
  <c r="AA65" i="25"/>
  <c r="W65" i="25"/>
  <c r="K73" i="25"/>
  <c r="U65" i="25"/>
  <c r="Y65" i="25"/>
  <c r="C65" i="25"/>
  <c r="AH73" i="25"/>
  <c r="AE69" i="25"/>
  <c r="AH69" i="25"/>
  <c r="AJ67" i="25"/>
  <c r="AG65" i="25"/>
  <c r="AF67" i="25"/>
  <c r="AJ65" i="25"/>
  <c r="AI65" i="25"/>
  <c r="AE67" i="25"/>
  <c r="AP69" i="25"/>
  <c r="AR73" i="25"/>
  <c r="AU73" i="25"/>
  <c r="AO73" i="25"/>
  <c r="AP73" i="25"/>
  <c r="AV69" i="25"/>
  <c r="AO69" i="25"/>
  <c r="AQ73" i="25"/>
  <c r="AT73" i="25"/>
  <c r="AT69" i="25"/>
  <c r="AM71" i="25"/>
  <c r="AU65" i="25"/>
  <c r="AP67" i="25"/>
  <c r="AP71" i="25"/>
  <c r="AV73" i="25"/>
  <c r="AQ67" i="25"/>
  <c r="AR67" i="25"/>
  <c r="AM69" i="25"/>
  <c r="AV67" i="25"/>
  <c r="AU71" i="25"/>
  <c r="I67" i="25"/>
  <c r="C69" i="25"/>
  <c r="E69" i="25"/>
  <c r="E65" i="25"/>
  <c r="F73" i="25"/>
  <c r="F67" i="25"/>
  <c r="F71" i="25"/>
  <c r="J65" i="25"/>
  <c r="G75" i="25"/>
  <c r="I75" i="25"/>
  <c r="J75" i="25"/>
  <c r="I69" i="25"/>
  <c r="G67" i="25"/>
  <c r="T73" i="25"/>
  <c r="K65" i="25"/>
  <c r="R67" i="25"/>
  <c r="AB67" i="25"/>
  <c r="AM67" i="25"/>
  <c r="J69" i="25"/>
  <c r="W69" i="25"/>
  <c r="AD69" i="25"/>
  <c r="C71" i="25"/>
  <c r="Y71" i="25"/>
  <c r="I73" i="25"/>
  <c r="U73" i="25"/>
  <c r="AE73" i="25"/>
  <c r="R75" i="25"/>
  <c r="AB75" i="25"/>
  <c r="AM75" i="25"/>
  <c r="AO75" i="25"/>
  <c r="E71" i="25"/>
  <c r="AA71" i="25"/>
  <c r="AO71" i="25"/>
  <c r="K71" i="25"/>
  <c r="W73" i="25"/>
  <c r="AG73" i="25"/>
  <c r="AP75" i="25"/>
  <c r="AF69" i="25"/>
  <c r="W71" i="25"/>
  <c r="AQ75" i="25"/>
  <c r="AM65" i="25"/>
  <c r="X69" i="25"/>
  <c r="AJ69" i="25"/>
  <c r="C73" i="25"/>
  <c r="AR75" i="25"/>
  <c r="J67" i="25"/>
  <c r="F65" i="25"/>
  <c r="AG67" i="25"/>
  <c r="Y69" i="25"/>
  <c r="AJ73" i="25"/>
  <c r="W75" i="25"/>
  <c r="AG75" i="25"/>
  <c r="AD67" i="25"/>
  <c r="AU69" i="25"/>
  <c r="AB71" i="25"/>
  <c r="G65" i="25"/>
  <c r="X67" i="25"/>
  <c r="AH67" i="25"/>
  <c r="AT67" i="25"/>
  <c r="I71" i="25"/>
  <c r="U71" i="25"/>
  <c r="AQ71" i="25"/>
  <c r="E73" i="25"/>
  <c r="Q73" i="25"/>
  <c r="X75" i="25"/>
  <c r="AH75" i="25"/>
  <c r="AT75" i="25"/>
  <c r="AO67" i="25"/>
  <c r="AO65" i="25"/>
  <c r="AP65" i="25"/>
  <c r="AI69" i="25"/>
  <c r="AQ65" i="25"/>
  <c r="Y67" i="25"/>
  <c r="AI67" i="25"/>
  <c r="AU67" i="25"/>
  <c r="Y75" i="25"/>
  <c r="AI75" i="25"/>
  <c r="AU75" i="25"/>
  <c r="W67" i="25"/>
  <c r="I65" i="25"/>
  <c r="V65" i="25"/>
  <c r="AR65" i="25"/>
  <c r="E67" i="25"/>
  <c r="Y73" i="25"/>
  <c r="Z75" i="25"/>
  <c r="AJ75" i="25"/>
  <c r="AV75" i="25"/>
  <c r="R69" i="25"/>
  <c r="AB69" i="25"/>
  <c r="AD73" i="25"/>
  <c r="AS67" i="25"/>
  <c r="AC69" i="25"/>
  <c r="L71" i="25"/>
  <c r="H69" i="25"/>
  <c r="T69" i="25"/>
  <c r="D71" i="25"/>
  <c r="AF73" i="25"/>
  <c r="Z65" i="25"/>
  <c r="AV65" i="25"/>
  <c r="AC65" i="25"/>
  <c r="AK71" i="25"/>
  <c r="AS73" i="25"/>
  <c r="AA69" i="25"/>
  <c r="V69" i="25"/>
  <c r="AA67" i="25"/>
  <c r="G71" i="25"/>
  <c r="S71" i="25"/>
  <c r="AI73" i="25"/>
  <c r="R71" i="25"/>
  <c r="L73" i="25"/>
  <c r="H71" i="25"/>
  <c r="T71" i="25"/>
  <c r="D73" i="25"/>
  <c r="AS65" i="25"/>
  <c r="N69" i="24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3" i="23"/>
  <c r="L74" i="24"/>
  <c r="L75" i="24" s="1"/>
  <c r="K74" i="24"/>
  <c r="L72" i="24"/>
  <c r="K72" i="24"/>
  <c r="K73" i="24" s="1"/>
  <c r="L70" i="24"/>
  <c r="L71" i="24" s="1"/>
  <c r="K70" i="24"/>
  <c r="L68" i="24"/>
  <c r="L69" i="24" s="1"/>
  <c r="K68" i="24"/>
  <c r="L66" i="24"/>
  <c r="K66" i="24"/>
  <c r="L64" i="24"/>
  <c r="L65" i="24" s="1"/>
  <c r="K64" i="24"/>
  <c r="O74" i="23"/>
  <c r="O75" i="23" s="1"/>
  <c r="N74" i="23"/>
  <c r="N75" i="23" s="1"/>
  <c r="L74" i="23"/>
  <c r="L75" i="23" s="1"/>
  <c r="K74" i="23"/>
  <c r="O72" i="23"/>
  <c r="O73" i="23" s="1"/>
  <c r="N72" i="23"/>
  <c r="N73" i="23" s="1"/>
  <c r="L72" i="23"/>
  <c r="L73" i="23" s="1"/>
  <c r="K72" i="23"/>
  <c r="K73" i="23" s="1"/>
  <c r="O71" i="23"/>
  <c r="O70" i="23"/>
  <c r="N70" i="23"/>
  <c r="N71" i="23" s="1"/>
  <c r="L70" i="23"/>
  <c r="L71" i="23" s="1"/>
  <c r="K70" i="23"/>
  <c r="K71" i="23" s="1"/>
  <c r="O69" i="23"/>
  <c r="N69" i="23"/>
  <c r="L69" i="23"/>
  <c r="O68" i="23"/>
  <c r="N68" i="23"/>
  <c r="L68" i="23"/>
  <c r="K68" i="23"/>
  <c r="K69" i="23" s="1"/>
  <c r="O66" i="23"/>
  <c r="N67" i="23" s="1"/>
  <c r="N66" i="23"/>
  <c r="L66" i="23"/>
  <c r="K66" i="23"/>
  <c r="O65" i="23"/>
  <c r="N65" i="23"/>
  <c r="L64" i="23"/>
  <c r="L65" i="23" s="1"/>
  <c r="K64" i="23"/>
  <c r="O74" i="22"/>
  <c r="O75" i="22" s="1"/>
  <c r="N74" i="22"/>
  <c r="N75" i="22" s="1"/>
  <c r="L74" i="22"/>
  <c r="L75" i="22" s="1"/>
  <c r="K74" i="22"/>
  <c r="K75" i="22" s="1"/>
  <c r="O73" i="22"/>
  <c r="N73" i="22"/>
  <c r="O72" i="22"/>
  <c r="N72" i="22"/>
  <c r="L72" i="22"/>
  <c r="L73" i="22" s="1"/>
  <c r="K72" i="22"/>
  <c r="K73" i="22" s="1"/>
  <c r="N71" i="22"/>
  <c r="L71" i="22"/>
  <c r="K71" i="22"/>
  <c r="O70" i="22"/>
  <c r="O71" i="22" s="1"/>
  <c r="N70" i="22"/>
  <c r="L70" i="22"/>
  <c r="K70" i="22"/>
  <c r="O68" i="22"/>
  <c r="O69" i="22" s="1"/>
  <c r="N68" i="22"/>
  <c r="N69" i="22" s="1"/>
  <c r="L68" i="22"/>
  <c r="L69" i="22" s="1"/>
  <c r="K68" i="22"/>
  <c r="O66" i="22"/>
  <c r="O67" i="22" s="1"/>
  <c r="N66" i="22"/>
  <c r="N67" i="22" s="1"/>
  <c r="L66" i="22"/>
  <c r="L67" i="22" s="1"/>
  <c r="K66" i="22"/>
  <c r="K67" i="22" s="1"/>
  <c r="O65" i="22"/>
  <c r="N65" i="22"/>
  <c r="L64" i="22"/>
  <c r="L65" i="22" s="1"/>
  <c r="K64" i="22"/>
  <c r="K65" i="22" s="1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3" i="22"/>
  <c r="AV74" i="24"/>
  <c r="AU74" i="24"/>
  <c r="AT74" i="24"/>
  <c r="AS74" i="24"/>
  <c r="AS75" i="24" s="1"/>
  <c r="AR74" i="24"/>
  <c r="AR75" i="24" s="1"/>
  <c r="AQ74" i="24"/>
  <c r="AQ75" i="24" s="1"/>
  <c r="AP74" i="24"/>
  <c r="AP75" i="24" s="1"/>
  <c r="AO74" i="24"/>
  <c r="AO75" i="24" s="1"/>
  <c r="AM74" i="24"/>
  <c r="AM75" i="24" s="1"/>
  <c r="AK74" i="24"/>
  <c r="AK75" i="24" s="1"/>
  <c r="AJ74" i="24"/>
  <c r="AI74" i="24"/>
  <c r="AH74" i="24"/>
  <c r="AG74" i="24"/>
  <c r="AF74" i="24"/>
  <c r="AF75" i="24" s="1"/>
  <c r="AE74" i="24"/>
  <c r="AE75" i="24" s="1"/>
  <c r="AD74" i="24"/>
  <c r="AC74" i="24"/>
  <c r="AC75" i="24" s="1"/>
  <c r="AB74" i="24"/>
  <c r="AA74" i="24"/>
  <c r="Z74" i="24"/>
  <c r="Y74" i="24"/>
  <c r="X74" i="24"/>
  <c r="W74" i="24"/>
  <c r="V74" i="24"/>
  <c r="U74" i="24"/>
  <c r="U75" i="24" s="1"/>
  <c r="T74" i="24"/>
  <c r="T75" i="24" s="1"/>
  <c r="S74" i="24"/>
  <c r="R74" i="24"/>
  <c r="Q74" i="24"/>
  <c r="Q75" i="24" s="1"/>
  <c r="J74" i="24"/>
  <c r="J75" i="24" s="1"/>
  <c r="I74" i="24"/>
  <c r="I75" i="24" s="1"/>
  <c r="H74" i="24"/>
  <c r="H75" i="24" s="1"/>
  <c r="G74" i="24"/>
  <c r="G75" i="24" s="1"/>
  <c r="F74" i="24"/>
  <c r="E74" i="24"/>
  <c r="D74" i="24"/>
  <c r="D75" i="24" s="1"/>
  <c r="C74" i="24"/>
  <c r="AV72" i="24"/>
  <c r="AU72" i="24"/>
  <c r="AT72" i="24"/>
  <c r="AS72" i="24"/>
  <c r="AS73" i="24" s="1"/>
  <c r="AR72" i="24"/>
  <c r="AQ72" i="24"/>
  <c r="AP72" i="24"/>
  <c r="AO72" i="24"/>
  <c r="AM72" i="24"/>
  <c r="AK72" i="24"/>
  <c r="AJ72" i="24"/>
  <c r="AI72" i="24"/>
  <c r="AH72" i="24"/>
  <c r="AG72" i="24"/>
  <c r="AF72" i="24"/>
  <c r="AF73" i="24" s="1"/>
  <c r="AE72" i="24"/>
  <c r="AD72" i="24"/>
  <c r="AC72" i="24"/>
  <c r="Y73" i="24" s="1"/>
  <c r="AB72" i="24"/>
  <c r="AA72" i="24"/>
  <c r="Z72" i="24"/>
  <c r="Y72" i="24"/>
  <c r="X72" i="24"/>
  <c r="W72" i="24"/>
  <c r="V72" i="24"/>
  <c r="U72" i="24"/>
  <c r="T72" i="24"/>
  <c r="T73" i="24" s="1"/>
  <c r="S72" i="24"/>
  <c r="R72" i="24"/>
  <c r="R73" i="24" s="1"/>
  <c r="Q72" i="24"/>
  <c r="Q73" i="24" s="1"/>
  <c r="J72" i="24"/>
  <c r="I72" i="24"/>
  <c r="H72" i="24"/>
  <c r="H73" i="24" s="1"/>
  <c r="G72" i="24"/>
  <c r="F72" i="24"/>
  <c r="E72" i="24"/>
  <c r="D72" i="24"/>
  <c r="D73" i="24" s="1"/>
  <c r="C72" i="24"/>
  <c r="G71" i="24"/>
  <c r="AV70" i="24"/>
  <c r="AV71" i="24" s="1"/>
  <c r="AU70" i="24"/>
  <c r="AT70" i="24"/>
  <c r="AT71" i="24" s="1"/>
  <c r="AS70" i="24"/>
  <c r="AS71" i="24" s="1"/>
  <c r="AR70" i="24"/>
  <c r="AQ70" i="24"/>
  <c r="AP70" i="24"/>
  <c r="AO70" i="24"/>
  <c r="AO71" i="24" s="1"/>
  <c r="AM70" i="24"/>
  <c r="AM71" i="24" s="1"/>
  <c r="AK70" i="24"/>
  <c r="AK71" i="24" s="1"/>
  <c r="AJ70" i="24"/>
  <c r="AI70" i="24"/>
  <c r="AH70" i="24"/>
  <c r="AG70" i="24"/>
  <c r="AF70" i="24"/>
  <c r="AF71" i="24" s="1"/>
  <c r="AE70" i="24"/>
  <c r="AD70" i="24"/>
  <c r="AC70" i="24"/>
  <c r="AB70" i="24"/>
  <c r="AA70" i="24"/>
  <c r="Z70" i="24"/>
  <c r="Y70" i="24"/>
  <c r="X70" i="24"/>
  <c r="W70" i="24"/>
  <c r="V70" i="24"/>
  <c r="U70" i="24"/>
  <c r="U71" i="24" s="1"/>
  <c r="T70" i="24"/>
  <c r="S70" i="24"/>
  <c r="R70" i="24"/>
  <c r="Q70" i="24"/>
  <c r="J70" i="24"/>
  <c r="J71" i="24" s="1"/>
  <c r="I70" i="24"/>
  <c r="I71" i="24" s="1"/>
  <c r="H70" i="24"/>
  <c r="H71" i="24" s="1"/>
  <c r="G70" i="24"/>
  <c r="F70" i="24"/>
  <c r="E70" i="24"/>
  <c r="D70" i="24"/>
  <c r="E71" i="24" s="1"/>
  <c r="C70" i="24"/>
  <c r="AV68" i="24"/>
  <c r="AU68" i="24"/>
  <c r="AT68" i="24"/>
  <c r="AS68" i="24"/>
  <c r="AS69" i="24" s="1"/>
  <c r="AR68" i="24"/>
  <c r="AR69" i="24" s="1"/>
  <c r="AQ68" i="24"/>
  <c r="AP68" i="24"/>
  <c r="AO68" i="24"/>
  <c r="AM68" i="24"/>
  <c r="AK68" i="24"/>
  <c r="AP69" i="24" s="1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T69" i="24" s="1"/>
  <c r="S68" i="24"/>
  <c r="R68" i="24"/>
  <c r="Q68" i="24"/>
  <c r="J68" i="24"/>
  <c r="I68" i="24"/>
  <c r="H68" i="24"/>
  <c r="H69" i="24" s="1"/>
  <c r="G68" i="24"/>
  <c r="F68" i="24"/>
  <c r="E68" i="24"/>
  <c r="D68" i="24"/>
  <c r="D69" i="24" s="1"/>
  <c r="C68" i="24"/>
  <c r="AK67" i="24"/>
  <c r="AV66" i="24"/>
  <c r="AU66" i="24"/>
  <c r="AT66" i="24"/>
  <c r="AS66" i="24"/>
  <c r="AU67" i="24" s="1"/>
  <c r="AR66" i="24"/>
  <c r="AR67" i="24" s="1"/>
  <c r="AQ66" i="24"/>
  <c r="AQ67" i="24" s="1"/>
  <c r="AP66" i="24"/>
  <c r="AP67" i="24" s="1"/>
  <c r="AO66" i="24"/>
  <c r="AO67" i="24" s="1"/>
  <c r="AM66" i="24"/>
  <c r="AM67" i="24" s="1"/>
  <c r="AK66" i="24"/>
  <c r="AJ66" i="24"/>
  <c r="AI66" i="24"/>
  <c r="AH66" i="24"/>
  <c r="AG66" i="24"/>
  <c r="AF66" i="24"/>
  <c r="AF67" i="24" s="1"/>
  <c r="AE66" i="24"/>
  <c r="AD66" i="24"/>
  <c r="AC66" i="24"/>
  <c r="AC67" i="24" s="1"/>
  <c r="AB66" i="24"/>
  <c r="AA66" i="24"/>
  <c r="Z66" i="24"/>
  <c r="Y66" i="24"/>
  <c r="X66" i="24"/>
  <c r="W66" i="24"/>
  <c r="V66" i="24"/>
  <c r="U66" i="24"/>
  <c r="T66" i="24"/>
  <c r="T67" i="24" s="1"/>
  <c r="S66" i="24"/>
  <c r="R66" i="24"/>
  <c r="Q66" i="24"/>
  <c r="J66" i="24"/>
  <c r="I66" i="24"/>
  <c r="H66" i="24"/>
  <c r="H67" i="24" s="1"/>
  <c r="G66" i="24"/>
  <c r="F66" i="24"/>
  <c r="E66" i="24"/>
  <c r="D66" i="24"/>
  <c r="C67" i="24" s="1"/>
  <c r="C66" i="24"/>
  <c r="AV64" i="24"/>
  <c r="AV65" i="24" s="1"/>
  <c r="AU64" i="24"/>
  <c r="AT64" i="24"/>
  <c r="AT65" i="24" s="1"/>
  <c r="AS64" i="24"/>
  <c r="AS65" i="24" s="1"/>
  <c r="AR64" i="24"/>
  <c r="AQ64" i="24"/>
  <c r="AP64" i="24"/>
  <c r="AO64" i="24"/>
  <c r="AM64" i="24"/>
  <c r="AK64" i="24"/>
  <c r="AJ64" i="24"/>
  <c r="AI64" i="24"/>
  <c r="AI65" i="24" s="1"/>
  <c r="AH64" i="24"/>
  <c r="AG64" i="24"/>
  <c r="AF64" i="24"/>
  <c r="AF65" i="24" s="1"/>
  <c r="AE64" i="24"/>
  <c r="AE65" i="24" s="1"/>
  <c r="AD64" i="24"/>
  <c r="AD65" i="24" s="1"/>
  <c r="AC64" i="24"/>
  <c r="AC65" i="24" s="1"/>
  <c r="AB64" i="24"/>
  <c r="AB65" i="24" s="1"/>
  <c r="AA64" i="24"/>
  <c r="Z64" i="24"/>
  <c r="Y64" i="24"/>
  <c r="X64" i="24"/>
  <c r="W64" i="24"/>
  <c r="V64" i="24"/>
  <c r="U64" i="24"/>
  <c r="T64" i="24"/>
  <c r="S64" i="24"/>
  <c r="R64" i="24"/>
  <c r="Q64" i="24"/>
  <c r="J64" i="24"/>
  <c r="I64" i="24"/>
  <c r="H64" i="24"/>
  <c r="G64" i="24"/>
  <c r="F64" i="24"/>
  <c r="E64" i="24"/>
  <c r="D64" i="24"/>
  <c r="AW62" i="24"/>
  <c r="AW64" i="24" s="1"/>
  <c r="AV74" i="23"/>
  <c r="AU74" i="23"/>
  <c r="AT74" i="23"/>
  <c r="AS74" i="23"/>
  <c r="AS75" i="23" s="1"/>
  <c r="AR74" i="23"/>
  <c r="AQ74" i="23"/>
  <c r="AP74" i="23"/>
  <c r="AO74" i="23"/>
  <c r="AM74" i="23"/>
  <c r="AK74" i="23"/>
  <c r="AK75" i="23" s="1"/>
  <c r="AJ74" i="23"/>
  <c r="AI74" i="23"/>
  <c r="AH74" i="23"/>
  <c r="AG74" i="23"/>
  <c r="AG75" i="23" s="1"/>
  <c r="AF74" i="23"/>
  <c r="AF75" i="23" s="1"/>
  <c r="AE74" i="23"/>
  <c r="AD74" i="23"/>
  <c r="AC74" i="23"/>
  <c r="AC75" i="23" s="1"/>
  <c r="AB74" i="23"/>
  <c r="AA74" i="23"/>
  <c r="AA75" i="23" s="1"/>
  <c r="Z74" i="23"/>
  <c r="Y74" i="23"/>
  <c r="X74" i="23"/>
  <c r="W74" i="23"/>
  <c r="V74" i="23"/>
  <c r="V75" i="23" s="1"/>
  <c r="U74" i="23"/>
  <c r="U75" i="23" s="1"/>
  <c r="T74" i="23"/>
  <c r="T75" i="23" s="1"/>
  <c r="S74" i="23"/>
  <c r="R74" i="23"/>
  <c r="Q74" i="23"/>
  <c r="Q75" i="23" s="1"/>
  <c r="J74" i="23"/>
  <c r="I74" i="23"/>
  <c r="H74" i="23"/>
  <c r="H75" i="23" s="1"/>
  <c r="G74" i="23"/>
  <c r="F74" i="23"/>
  <c r="E74" i="23"/>
  <c r="E75" i="23" s="1"/>
  <c r="D74" i="23"/>
  <c r="D75" i="23" s="1"/>
  <c r="C74" i="23"/>
  <c r="AV72" i="23"/>
  <c r="AU72" i="23"/>
  <c r="AT72" i="23"/>
  <c r="AS72" i="23"/>
  <c r="AS73" i="23" s="1"/>
  <c r="AR72" i="23"/>
  <c r="AQ72" i="23"/>
  <c r="AP72" i="23"/>
  <c r="AO72" i="23"/>
  <c r="AM72" i="23"/>
  <c r="AK72" i="23"/>
  <c r="AJ72" i="23"/>
  <c r="AI72" i="23"/>
  <c r="AH72" i="23"/>
  <c r="AG72" i="23"/>
  <c r="AF72" i="23"/>
  <c r="AF73" i="23" s="1"/>
  <c r="AE72" i="23"/>
  <c r="AD72" i="23"/>
  <c r="AC72" i="23"/>
  <c r="AC73" i="23" s="1"/>
  <c r="AB72" i="23"/>
  <c r="AA72" i="23"/>
  <c r="Z72" i="23"/>
  <c r="Z73" i="23" s="1"/>
  <c r="Y72" i="23"/>
  <c r="X72" i="23"/>
  <c r="W72" i="23"/>
  <c r="V72" i="23"/>
  <c r="U72" i="23"/>
  <c r="T72" i="23"/>
  <c r="T73" i="23" s="1"/>
  <c r="S72" i="23"/>
  <c r="R72" i="23"/>
  <c r="Q72" i="23"/>
  <c r="J72" i="23"/>
  <c r="I72" i="23"/>
  <c r="H72" i="23"/>
  <c r="H73" i="23" s="1"/>
  <c r="G72" i="23"/>
  <c r="F72" i="23"/>
  <c r="E72" i="23"/>
  <c r="D72" i="23"/>
  <c r="D73" i="23" s="1"/>
  <c r="C72" i="23"/>
  <c r="AV70" i="23"/>
  <c r="AU70" i="23"/>
  <c r="AT70" i="23"/>
  <c r="AS70" i="23"/>
  <c r="AS71" i="23" s="1"/>
  <c r="AR70" i="23"/>
  <c r="AQ70" i="23"/>
  <c r="AP70" i="23"/>
  <c r="AO70" i="23"/>
  <c r="AM70" i="23"/>
  <c r="AK70" i="23"/>
  <c r="AK71" i="23" s="1"/>
  <c r="AJ70" i="23"/>
  <c r="AI70" i="23"/>
  <c r="AH70" i="23"/>
  <c r="AG70" i="23"/>
  <c r="AF70" i="23"/>
  <c r="AF71" i="23" s="1"/>
  <c r="AE70" i="23"/>
  <c r="AE71" i="23" s="1"/>
  <c r="AD70" i="23"/>
  <c r="AC70" i="23"/>
  <c r="AC71" i="23" s="1"/>
  <c r="AB70" i="23"/>
  <c r="AA70" i="23"/>
  <c r="Z70" i="23"/>
  <c r="Y70" i="23"/>
  <c r="X70" i="23"/>
  <c r="W70" i="23"/>
  <c r="V70" i="23"/>
  <c r="V71" i="23" s="1"/>
  <c r="U70" i="23"/>
  <c r="U71" i="23" s="1"/>
  <c r="T70" i="23"/>
  <c r="S70" i="23"/>
  <c r="S71" i="23" s="1"/>
  <c r="R70" i="23"/>
  <c r="Q70" i="23"/>
  <c r="J70" i="23"/>
  <c r="I70" i="23"/>
  <c r="H70" i="23"/>
  <c r="H71" i="23" s="1"/>
  <c r="G70" i="23"/>
  <c r="F70" i="23"/>
  <c r="E70" i="23"/>
  <c r="D70" i="23"/>
  <c r="C70" i="23"/>
  <c r="AK69" i="23"/>
  <c r="AV68" i="23"/>
  <c r="AU68" i="23"/>
  <c r="AT68" i="23"/>
  <c r="AS68" i="23"/>
  <c r="AS69" i="23" s="1"/>
  <c r="AR68" i="23"/>
  <c r="AR69" i="23" s="1"/>
  <c r="AQ68" i="23"/>
  <c r="AQ69" i="23" s="1"/>
  <c r="AP68" i="23"/>
  <c r="AO68" i="23"/>
  <c r="AM68" i="23"/>
  <c r="AK68" i="23"/>
  <c r="AJ68" i="23"/>
  <c r="AJ69" i="23" s="1"/>
  <c r="AI68" i="23"/>
  <c r="AH68" i="23"/>
  <c r="AG68" i="23"/>
  <c r="AG69" i="23" s="1"/>
  <c r="AF68" i="23"/>
  <c r="AF69" i="23" s="1"/>
  <c r="AE68" i="23"/>
  <c r="AE69" i="23" s="1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J68" i="23"/>
  <c r="I68" i="23"/>
  <c r="H68" i="23"/>
  <c r="G68" i="23"/>
  <c r="F68" i="23"/>
  <c r="E68" i="23"/>
  <c r="D68" i="23"/>
  <c r="C68" i="23"/>
  <c r="AV66" i="23"/>
  <c r="AU66" i="23"/>
  <c r="AT66" i="23"/>
  <c r="AS66" i="23"/>
  <c r="AS67" i="23" s="1"/>
  <c r="AR66" i="23"/>
  <c r="AQ66" i="23"/>
  <c r="AP66" i="23"/>
  <c r="AO66" i="23"/>
  <c r="AM66" i="23"/>
  <c r="AK66" i="23"/>
  <c r="AJ66" i="23"/>
  <c r="AI66" i="23"/>
  <c r="AH66" i="23"/>
  <c r="AG66" i="23"/>
  <c r="AF66" i="23"/>
  <c r="AF67" i="23" s="1"/>
  <c r="AE66" i="23"/>
  <c r="AD66" i="23"/>
  <c r="AC66" i="23"/>
  <c r="AC67" i="23" s="1"/>
  <c r="AB66" i="23"/>
  <c r="AA66" i="23"/>
  <c r="AA67" i="23" s="1"/>
  <c r="Z66" i="23"/>
  <c r="Y66" i="23"/>
  <c r="Y67" i="23" s="1"/>
  <c r="X66" i="23"/>
  <c r="W66" i="23"/>
  <c r="V66" i="23"/>
  <c r="U66" i="23"/>
  <c r="T66" i="23"/>
  <c r="S66" i="23"/>
  <c r="R66" i="23"/>
  <c r="Q66" i="23"/>
  <c r="J66" i="23"/>
  <c r="I66" i="23"/>
  <c r="H66" i="23"/>
  <c r="H67" i="23" s="1"/>
  <c r="G66" i="23"/>
  <c r="F66" i="23"/>
  <c r="E66" i="23"/>
  <c r="D66" i="23"/>
  <c r="D67" i="23" s="1"/>
  <c r="C66" i="23"/>
  <c r="C67" i="23" s="1"/>
  <c r="AV64" i="23"/>
  <c r="AU64" i="23"/>
  <c r="AT64" i="23"/>
  <c r="AS64" i="23"/>
  <c r="AS65" i="23" s="1"/>
  <c r="AR64" i="23"/>
  <c r="AQ64" i="23"/>
  <c r="AP64" i="23"/>
  <c r="AO64" i="23"/>
  <c r="AM64" i="23"/>
  <c r="AK64" i="23"/>
  <c r="AK65" i="23" s="1"/>
  <c r="AJ64" i="23"/>
  <c r="AI64" i="23"/>
  <c r="AH64" i="23"/>
  <c r="AG64" i="23"/>
  <c r="AF64" i="23"/>
  <c r="AF65" i="23" s="1"/>
  <c r="AE64" i="23"/>
  <c r="AD64" i="23"/>
  <c r="AC64" i="23"/>
  <c r="AC65" i="23" s="1"/>
  <c r="AB64" i="23"/>
  <c r="AA64" i="23"/>
  <c r="Z64" i="23"/>
  <c r="Y64" i="23"/>
  <c r="X64" i="23"/>
  <c r="W64" i="23"/>
  <c r="W65" i="23" s="1"/>
  <c r="V64" i="23"/>
  <c r="U64" i="23"/>
  <c r="T64" i="23"/>
  <c r="T65" i="23" s="1"/>
  <c r="S64" i="23"/>
  <c r="S65" i="23" s="1"/>
  <c r="R64" i="23"/>
  <c r="Q64" i="23"/>
  <c r="J64" i="23"/>
  <c r="I64" i="23"/>
  <c r="H64" i="23"/>
  <c r="H65" i="23" s="1"/>
  <c r="G64" i="23"/>
  <c r="F64" i="23"/>
  <c r="E64" i="23"/>
  <c r="D64" i="23"/>
  <c r="D65" i="23" s="1"/>
  <c r="C64" i="23"/>
  <c r="AW62" i="23"/>
  <c r="AW64" i="23" s="1"/>
  <c r="AV74" i="22"/>
  <c r="AU74" i="22"/>
  <c r="AT74" i="22"/>
  <c r="AS74" i="22"/>
  <c r="AS75" i="22" s="1"/>
  <c r="AR74" i="22"/>
  <c r="AQ74" i="22"/>
  <c r="AP74" i="22"/>
  <c r="AO74" i="22"/>
  <c r="AM74" i="22"/>
  <c r="AK74" i="22"/>
  <c r="AK75" i="22" s="1"/>
  <c r="AJ74" i="22"/>
  <c r="AI74" i="22"/>
  <c r="AH74" i="22"/>
  <c r="AG74" i="22"/>
  <c r="AG75" i="22" s="1"/>
  <c r="AF74" i="22"/>
  <c r="AF75" i="22" s="1"/>
  <c r="AE74" i="22"/>
  <c r="AE75" i="22" s="1"/>
  <c r="AD74" i="22"/>
  <c r="AD75" i="22" s="1"/>
  <c r="AC74" i="22"/>
  <c r="AC75" i="22" s="1"/>
  <c r="AB74" i="22"/>
  <c r="AA74" i="22"/>
  <c r="Z74" i="22"/>
  <c r="Y74" i="22"/>
  <c r="X74" i="22"/>
  <c r="W74" i="22"/>
  <c r="V74" i="22"/>
  <c r="U74" i="22"/>
  <c r="T74" i="22"/>
  <c r="T75" i="22" s="1"/>
  <c r="S74" i="22"/>
  <c r="R74" i="22"/>
  <c r="Q74" i="22"/>
  <c r="J74" i="22"/>
  <c r="I74" i="22"/>
  <c r="H74" i="22"/>
  <c r="H75" i="22" s="1"/>
  <c r="G74" i="22"/>
  <c r="F74" i="22"/>
  <c r="E74" i="22"/>
  <c r="D74" i="22"/>
  <c r="D75" i="22" s="1"/>
  <c r="C74" i="22"/>
  <c r="AV72" i="22"/>
  <c r="AU72" i="22"/>
  <c r="AT72" i="22"/>
  <c r="AS72" i="22"/>
  <c r="AS73" i="22" s="1"/>
  <c r="AR72" i="22"/>
  <c r="AQ72" i="22"/>
  <c r="AP72" i="22"/>
  <c r="AO72" i="22"/>
  <c r="AM72" i="22"/>
  <c r="AK72" i="22"/>
  <c r="AK73" i="22" s="1"/>
  <c r="AJ72" i="22"/>
  <c r="AI72" i="22"/>
  <c r="AH72" i="22"/>
  <c r="AG72" i="22"/>
  <c r="AF72" i="22"/>
  <c r="AF73" i="22" s="1"/>
  <c r="AE72" i="22"/>
  <c r="AD72" i="22"/>
  <c r="AC72" i="22"/>
  <c r="AC73" i="22" s="1"/>
  <c r="AB72" i="22"/>
  <c r="AA72" i="22"/>
  <c r="Z72" i="22"/>
  <c r="Y72" i="22"/>
  <c r="X72" i="22"/>
  <c r="W72" i="22"/>
  <c r="W73" i="22" s="1"/>
  <c r="V72" i="22"/>
  <c r="V73" i="22" s="1"/>
  <c r="U72" i="22"/>
  <c r="T72" i="22"/>
  <c r="T73" i="22" s="1"/>
  <c r="S72" i="22"/>
  <c r="S73" i="22" s="1"/>
  <c r="R72" i="22"/>
  <c r="Q72" i="22"/>
  <c r="J72" i="22"/>
  <c r="I72" i="22"/>
  <c r="H72" i="22"/>
  <c r="H73" i="22" s="1"/>
  <c r="G72" i="22"/>
  <c r="G73" i="22" s="1"/>
  <c r="F72" i="22"/>
  <c r="E72" i="22"/>
  <c r="D72" i="22"/>
  <c r="D73" i="22" s="1"/>
  <c r="C72" i="22"/>
  <c r="AV70" i="22"/>
  <c r="AU70" i="22"/>
  <c r="AT70" i="22"/>
  <c r="AS70" i="22"/>
  <c r="AS71" i="22" s="1"/>
  <c r="AR70" i="22"/>
  <c r="AQ70" i="22"/>
  <c r="AP70" i="22"/>
  <c r="AO70" i="22"/>
  <c r="AM70" i="22"/>
  <c r="AK70" i="22"/>
  <c r="AK71" i="22" s="1"/>
  <c r="AJ70" i="22"/>
  <c r="AI70" i="22"/>
  <c r="AH70" i="22"/>
  <c r="AG70" i="22"/>
  <c r="AF70" i="22"/>
  <c r="AF71" i="22" s="1"/>
  <c r="AE70" i="22"/>
  <c r="AD70" i="22"/>
  <c r="AC70" i="22"/>
  <c r="AC71" i="22" s="1"/>
  <c r="AB70" i="22"/>
  <c r="AA70" i="22"/>
  <c r="Z70" i="22"/>
  <c r="Z71" i="22" s="1"/>
  <c r="Y70" i="22"/>
  <c r="Y71" i="22" s="1"/>
  <c r="X70" i="22"/>
  <c r="W70" i="22"/>
  <c r="V70" i="22"/>
  <c r="U70" i="22"/>
  <c r="T70" i="22"/>
  <c r="T71" i="22" s="1"/>
  <c r="S70" i="22"/>
  <c r="R70" i="22"/>
  <c r="Q70" i="22"/>
  <c r="Q71" i="22" s="1"/>
  <c r="J70" i="22"/>
  <c r="I70" i="22"/>
  <c r="H70" i="22"/>
  <c r="H71" i="22" s="1"/>
  <c r="G70" i="22"/>
  <c r="F70" i="22"/>
  <c r="E70" i="22"/>
  <c r="D70" i="22"/>
  <c r="D71" i="22" s="1"/>
  <c r="C70" i="22"/>
  <c r="AV68" i="22"/>
  <c r="AU68" i="22"/>
  <c r="AT68" i="22"/>
  <c r="AS68" i="22"/>
  <c r="AS69" i="22" s="1"/>
  <c r="AR68" i="22"/>
  <c r="AQ68" i="22"/>
  <c r="AP68" i="22"/>
  <c r="AP69" i="22" s="1"/>
  <c r="AO68" i="22"/>
  <c r="AM68" i="22"/>
  <c r="AK68" i="22"/>
  <c r="AK69" i="22" s="1"/>
  <c r="AJ68" i="22"/>
  <c r="AI68" i="22"/>
  <c r="AH68" i="22"/>
  <c r="AG68" i="22"/>
  <c r="AF68" i="22"/>
  <c r="AF69" i="22" s="1"/>
  <c r="AE68" i="22"/>
  <c r="AD68" i="22"/>
  <c r="AC68" i="22"/>
  <c r="AC69" i="22" s="1"/>
  <c r="AB68" i="22"/>
  <c r="AA68" i="22"/>
  <c r="Z68" i="22"/>
  <c r="Y68" i="22"/>
  <c r="X68" i="22"/>
  <c r="W68" i="22"/>
  <c r="V68" i="22"/>
  <c r="U68" i="22"/>
  <c r="T68" i="22"/>
  <c r="T69" i="22" s="1"/>
  <c r="S68" i="22"/>
  <c r="S69" i="22" s="1"/>
  <c r="R68" i="22"/>
  <c r="Q68" i="22"/>
  <c r="J68" i="22"/>
  <c r="I68" i="22"/>
  <c r="H68" i="22"/>
  <c r="H69" i="22" s="1"/>
  <c r="G68" i="22"/>
  <c r="G69" i="22" s="1"/>
  <c r="F68" i="22"/>
  <c r="E68" i="22"/>
  <c r="D68" i="22"/>
  <c r="D69" i="22" s="1"/>
  <c r="C68" i="22"/>
  <c r="AV66" i="22"/>
  <c r="AU66" i="22"/>
  <c r="AT66" i="22"/>
  <c r="AS66" i="22"/>
  <c r="AV67" i="22" s="1"/>
  <c r="AR66" i="22"/>
  <c r="AQ66" i="22"/>
  <c r="AP66" i="22"/>
  <c r="AO66" i="22"/>
  <c r="AM66" i="22"/>
  <c r="AK66" i="22"/>
  <c r="AK67" i="22" s="1"/>
  <c r="AJ66" i="22"/>
  <c r="AI66" i="22"/>
  <c r="AH66" i="22"/>
  <c r="AG66" i="22"/>
  <c r="AF66" i="22"/>
  <c r="AF67" i="22" s="1"/>
  <c r="AE66" i="22"/>
  <c r="AD66" i="22"/>
  <c r="AC66" i="22"/>
  <c r="AC67" i="22" s="1"/>
  <c r="AB66" i="22"/>
  <c r="AA66" i="22"/>
  <c r="Z66" i="22"/>
  <c r="Y66" i="22"/>
  <c r="Y67" i="22" s="1"/>
  <c r="X66" i="22"/>
  <c r="W66" i="22"/>
  <c r="V66" i="22"/>
  <c r="U66" i="22"/>
  <c r="T66" i="22"/>
  <c r="T67" i="22" s="1"/>
  <c r="S66" i="22"/>
  <c r="R66" i="22"/>
  <c r="Q66" i="22"/>
  <c r="J66" i="22"/>
  <c r="I66" i="22"/>
  <c r="H66" i="22"/>
  <c r="H67" i="22" s="1"/>
  <c r="G66" i="22"/>
  <c r="F66" i="22"/>
  <c r="E66" i="22"/>
  <c r="D66" i="22"/>
  <c r="D67" i="22" s="1"/>
  <c r="C66" i="22"/>
  <c r="AV64" i="22"/>
  <c r="AU64" i="22"/>
  <c r="AT64" i="22"/>
  <c r="AS64" i="22"/>
  <c r="AS65" i="22" s="1"/>
  <c r="AR64" i="22"/>
  <c r="AQ64" i="22"/>
  <c r="AP64" i="22"/>
  <c r="AO64" i="22"/>
  <c r="AM64" i="22"/>
  <c r="AK64" i="22"/>
  <c r="AK65" i="22" s="1"/>
  <c r="AJ64" i="22"/>
  <c r="AI64" i="22"/>
  <c r="AH64" i="22"/>
  <c r="AG64" i="22"/>
  <c r="AF64" i="22"/>
  <c r="AF65" i="22" s="1"/>
  <c r="AE64" i="22"/>
  <c r="AD64" i="22"/>
  <c r="AC64" i="22"/>
  <c r="AC65" i="22" s="1"/>
  <c r="AB64" i="22"/>
  <c r="AB65" i="22" s="1"/>
  <c r="AA64" i="22"/>
  <c r="Z64" i="22"/>
  <c r="Y64" i="22"/>
  <c r="X64" i="22"/>
  <c r="W64" i="22"/>
  <c r="V64" i="22"/>
  <c r="U64" i="22"/>
  <c r="T64" i="22"/>
  <c r="S64" i="22"/>
  <c r="R64" i="22"/>
  <c r="Q64" i="22"/>
  <c r="J64" i="22"/>
  <c r="I64" i="22"/>
  <c r="H64" i="22"/>
  <c r="H65" i="22" s="1"/>
  <c r="G64" i="22"/>
  <c r="F64" i="22"/>
  <c r="F65" i="22" s="1"/>
  <c r="E64" i="22"/>
  <c r="D64" i="22"/>
  <c r="D65" i="22" s="1"/>
  <c r="C64" i="22"/>
  <c r="AW62" i="22"/>
  <c r="AW64" i="22" s="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AV74" i="21"/>
  <c r="AU74" i="21"/>
  <c r="AT74" i="21"/>
  <c r="AS74" i="21"/>
  <c r="AS75" i="21" s="1"/>
  <c r="AR74" i="21"/>
  <c r="AQ74" i="21"/>
  <c r="AP74" i="21"/>
  <c r="AO74" i="21"/>
  <c r="AM74" i="21"/>
  <c r="AK74" i="21"/>
  <c r="AK75" i="21" s="1"/>
  <c r="AJ74" i="21"/>
  <c r="AI74" i="21"/>
  <c r="AH74" i="21"/>
  <c r="AG74" i="21"/>
  <c r="AF74" i="21"/>
  <c r="AF75" i="21" s="1"/>
  <c r="AE74" i="21"/>
  <c r="AD74" i="21"/>
  <c r="AC74" i="21"/>
  <c r="AB74" i="21"/>
  <c r="AA74" i="21"/>
  <c r="Z74" i="21"/>
  <c r="Y74" i="21"/>
  <c r="X74" i="21"/>
  <c r="W74" i="21"/>
  <c r="V74" i="21"/>
  <c r="V75" i="21" s="1"/>
  <c r="U74" i="21"/>
  <c r="T74" i="21"/>
  <c r="T75" i="21" s="1"/>
  <c r="S74" i="21"/>
  <c r="R74" i="21"/>
  <c r="Q74" i="21"/>
  <c r="O74" i="21"/>
  <c r="O75" i="21" s="1"/>
  <c r="L74" i="21"/>
  <c r="K74" i="21"/>
  <c r="J74" i="21"/>
  <c r="I74" i="21"/>
  <c r="H74" i="21"/>
  <c r="H75" i="21" s="1"/>
  <c r="G74" i="21"/>
  <c r="F74" i="21"/>
  <c r="E74" i="21"/>
  <c r="D74" i="21"/>
  <c r="D75" i="21" s="1"/>
  <c r="C74" i="21"/>
  <c r="AV72" i="21"/>
  <c r="AU72" i="21"/>
  <c r="AT72" i="21"/>
  <c r="AS72" i="21"/>
  <c r="AU73" i="21" s="1"/>
  <c r="AR72" i="21"/>
  <c r="AR73" i="21" s="1"/>
  <c r="AQ72" i="21"/>
  <c r="AQ73" i="21" s="1"/>
  <c r="AP72" i="21"/>
  <c r="AO72" i="21"/>
  <c r="AM72" i="21"/>
  <c r="AK72" i="21"/>
  <c r="AK73" i="21" s="1"/>
  <c r="AJ72" i="21"/>
  <c r="AI72" i="21"/>
  <c r="AH72" i="21"/>
  <c r="AG72" i="21"/>
  <c r="AF72" i="21"/>
  <c r="AF73" i="21" s="1"/>
  <c r="AE72" i="21"/>
  <c r="AD72" i="21"/>
  <c r="AC72" i="21"/>
  <c r="AC73" i="21" s="1"/>
  <c r="AB72" i="21"/>
  <c r="AA72" i="21"/>
  <c r="Z72" i="21"/>
  <c r="Y72" i="21"/>
  <c r="X72" i="21"/>
  <c r="X73" i="21" s="1"/>
  <c r="W72" i="21"/>
  <c r="V72" i="21"/>
  <c r="U72" i="21"/>
  <c r="T72" i="21"/>
  <c r="T73" i="21" s="1"/>
  <c r="S72" i="21"/>
  <c r="R72" i="21"/>
  <c r="Q72" i="21"/>
  <c r="O72" i="21"/>
  <c r="O73" i="21" s="1"/>
  <c r="L72" i="21"/>
  <c r="L73" i="21" s="1"/>
  <c r="K72" i="21"/>
  <c r="J72" i="21"/>
  <c r="I72" i="21"/>
  <c r="H72" i="21"/>
  <c r="H73" i="21" s="1"/>
  <c r="G72" i="21"/>
  <c r="G73" i="21" s="1"/>
  <c r="F72" i="21"/>
  <c r="E72" i="21"/>
  <c r="D72" i="21"/>
  <c r="D73" i="21" s="1"/>
  <c r="C72" i="21"/>
  <c r="AV70" i="21"/>
  <c r="AU70" i="21"/>
  <c r="AT70" i="21"/>
  <c r="AS70" i="21"/>
  <c r="AS71" i="21" s="1"/>
  <c r="AR70" i="21"/>
  <c r="AQ70" i="21"/>
  <c r="AP70" i="21"/>
  <c r="AO70" i="21"/>
  <c r="AM70" i="21"/>
  <c r="AK70" i="21"/>
  <c r="AJ70" i="21"/>
  <c r="AI70" i="21"/>
  <c r="AH70" i="21"/>
  <c r="AG70" i="21"/>
  <c r="AF70" i="21"/>
  <c r="AF71" i="21" s="1"/>
  <c r="AE70" i="21"/>
  <c r="AD70" i="21"/>
  <c r="AC70" i="21"/>
  <c r="AC71" i="21" s="1"/>
  <c r="AB70" i="21"/>
  <c r="AA70" i="21"/>
  <c r="Z70" i="21"/>
  <c r="Y70" i="21"/>
  <c r="X70" i="21"/>
  <c r="W70" i="21"/>
  <c r="V70" i="21"/>
  <c r="U70" i="21"/>
  <c r="U71" i="21" s="1"/>
  <c r="T70" i="21"/>
  <c r="T71" i="21" s="1"/>
  <c r="S70" i="21"/>
  <c r="R70" i="21"/>
  <c r="Q70" i="21"/>
  <c r="O70" i="21"/>
  <c r="O71" i="21" s="1"/>
  <c r="L70" i="21"/>
  <c r="K70" i="21"/>
  <c r="J70" i="21"/>
  <c r="I70" i="21"/>
  <c r="H70" i="21"/>
  <c r="H71" i="21" s="1"/>
  <c r="G70" i="21"/>
  <c r="F70" i="21"/>
  <c r="E70" i="21"/>
  <c r="D70" i="21"/>
  <c r="D71" i="21" s="1"/>
  <c r="C70" i="21"/>
  <c r="AS69" i="21"/>
  <c r="G69" i="21"/>
  <c r="AV68" i="21"/>
  <c r="AU68" i="21"/>
  <c r="AT68" i="21"/>
  <c r="AS68" i="21"/>
  <c r="AR68" i="21"/>
  <c r="AQ68" i="21"/>
  <c r="AP68" i="21"/>
  <c r="AO68" i="21"/>
  <c r="AM68" i="21"/>
  <c r="AK68" i="21"/>
  <c r="AK69" i="21" s="1"/>
  <c r="AJ68" i="21"/>
  <c r="AJ69" i="21" s="1"/>
  <c r="AI68" i="21"/>
  <c r="AH68" i="21"/>
  <c r="AG68" i="21"/>
  <c r="AF68" i="21"/>
  <c r="AE68" i="21"/>
  <c r="AD68" i="21"/>
  <c r="AC68" i="21"/>
  <c r="AC69" i="21" s="1"/>
  <c r="AB68" i="21"/>
  <c r="AB69" i="21" s="1"/>
  <c r="AA68" i="21"/>
  <c r="AA69" i="21" s="1"/>
  <c r="Z68" i="21"/>
  <c r="Z69" i="21" s="1"/>
  <c r="Y68" i="21"/>
  <c r="X68" i="21"/>
  <c r="W68" i="21"/>
  <c r="W69" i="21" s="1"/>
  <c r="V68" i="21"/>
  <c r="U68" i="21"/>
  <c r="T68" i="21"/>
  <c r="T69" i="21" s="1"/>
  <c r="S68" i="21"/>
  <c r="R68" i="21"/>
  <c r="Q68" i="21"/>
  <c r="Q69" i="21" s="1"/>
  <c r="O68" i="21"/>
  <c r="O69" i="21" s="1"/>
  <c r="L68" i="21"/>
  <c r="K68" i="21"/>
  <c r="J68" i="21"/>
  <c r="I68" i="21"/>
  <c r="I69" i="21" s="1"/>
  <c r="H68" i="21"/>
  <c r="H69" i="21" s="1"/>
  <c r="G68" i="21"/>
  <c r="F68" i="21"/>
  <c r="E68" i="21"/>
  <c r="D68" i="21"/>
  <c r="D69" i="21" s="1"/>
  <c r="C68" i="21"/>
  <c r="C69" i="21" s="1"/>
  <c r="AV66" i="21"/>
  <c r="AU66" i="21"/>
  <c r="AT66" i="21"/>
  <c r="AT67" i="21" s="1"/>
  <c r="AS66" i="21"/>
  <c r="AS67" i="21" s="1"/>
  <c r="AR66" i="21"/>
  <c r="AQ66" i="21"/>
  <c r="AP66" i="21"/>
  <c r="AO66" i="21"/>
  <c r="AM66" i="21"/>
  <c r="AK66" i="21"/>
  <c r="AK67" i="21" s="1"/>
  <c r="AJ66" i="21"/>
  <c r="AI66" i="21"/>
  <c r="AH66" i="21"/>
  <c r="AG66" i="21"/>
  <c r="AF66" i="21"/>
  <c r="AF67" i="21" s="1"/>
  <c r="AE66" i="21"/>
  <c r="AD66" i="21"/>
  <c r="AC66" i="21"/>
  <c r="AC67" i="21" s="1"/>
  <c r="AB66" i="21"/>
  <c r="AA66" i="21"/>
  <c r="Z66" i="21"/>
  <c r="Y66" i="21"/>
  <c r="X66" i="21"/>
  <c r="W66" i="21"/>
  <c r="V66" i="21"/>
  <c r="U66" i="21"/>
  <c r="T66" i="21"/>
  <c r="T67" i="21" s="1"/>
  <c r="S66" i="21"/>
  <c r="R66" i="21"/>
  <c r="R67" i="21" s="1"/>
  <c r="Q66" i="21"/>
  <c r="Q67" i="21" s="1"/>
  <c r="O66" i="21"/>
  <c r="L66" i="21"/>
  <c r="K66" i="21"/>
  <c r="J66" i="21"/>
  <c r="I66" i="21"/>
  <c r="H66" i="21"/>
  <c r="H67" i="21" s="1"/>
  <c r="G66" i="21"/>
  <c r="F66" i="21"/>
  <c r="E66" i="21"/>
  <c r="D66" i="21"/>
  <c r="E67" i="21" s="1"/>
  <c r="C66" i="21"/>
  <c r="C67" i="21" s="1"/>
  <c r="AV64" i="21"/>
  <c r="AU64" i="21"/>
  <c r="AT64" i="21"/>
  <c r="AS64" i="21"/>
  <c r="AS65" i="21" s="1"/>
  <c r="AR64" i="21"/>
  <c r="AQ64" i="21"/>
  <c r="AP64" i="21"/>
  <c r="AO64" i="21"/>
  <c r="AM64" i="21"/>
  <c r="AK64" i="21"/>
  <c r="AK65" i="21" s="1"/>
  <c r="AJ64" i="21"/>
  <c r="AI64" i="21"/>
  <c r="AH64" i="21"/>
  <c r="AG64" i="21"/>
  <c r="AF64" i="21"/>
  <c r="AF65" i="21" s="1"/>
  <c r="AE64" i="21"/>
  <c r="AE65" i="21" s="1"/>
  <c r="AD64" i="21"/>
  <c r="AC64" i="21"/>
  <c r="AC65" i="21" s="1"/>
  <c r="AB64" i="21"/>
  <c r="AB65" i="21" s="1"/>
  <c r="AA64" i="21"/>
  <c r="Z64" i="21"/>
  <c r="Y64" i="21"/>
  <c r="X64" i="21"/>
  <c r="W64" i="21"/>
  <c r="V64" i="21"/>
  <c r="U64" i="21"/>
  <c r="T64" i="21"/>
  <c r="S64" i="21"/>
  <c r="R64" i="21"/>
  <c r="Q64" i="21"/>
  <c r="O64" i="21"/>
  <c r="O65" i="21" s="1"/>
  <c r="L64" i="21"/>
  <c r="L65" i="21" s="1"/>
  <c r="K64" i="21"/>
  <c r="J64" i="21"/>
  <c r="I64" i="21"/>
  <c r="H64" i="21"/>
  <c r="J65" i="21" s="1"/>
  <c r="G64" i="21"/>
  <c r="F64" i="21"/>
  <c r="E64" i="21"/>
  <c r="D64" i="21"/>
  <c r="D65" i="21" s="1"/>
  <c r="C64" i="21"/>
  <c r="AW62" i="21"/>
  <c r="AW64" i="21" s="1"/>
  <c r="N74" i="21"/>
  <c r="N75" i="21" s="1"/>
  <c r="N66" i="21"/>
  <c r="N68" i="21"/>
  <c r="N72" i="21"/>
  <c r="N73" i="21" s="1"/>
  <c r="N70" i="21"/>
  <c r="O62" i="20"/>
  <c r="O64" i="20" s="1"/>
  <c r="M61" i="20"/>
  <c r="G61" i="20"/>
  <c r="F61" i="20"/>
  <c r="G52" i="20"/>
  <c r="G27" i="20"/>
  <c r="G20" i="20"/>
  <c r="E75" i="24" l="1"/>
  <c r="F75" i="24"/>
  <c r="E73" i="24"/>
  <c r="C75" i="24"/>
  <c r="E67" i="24"/>
  <c r="D65" i="24"/>
  <c r="C65" i="24"/>
  <c r="U67" i="24"/>
  <c r="Q67" i="24"/>
  <c r="S71" i="24"/>
  <c r="S73" i="24"/>
  <c r="V73" i="24"/>
  <c r="Q69" i="24"/>
  <c r="U69" i="24"/>
  <c r="S75" i="24"/>
  <c r="S69" i="24"/>
  <c r="V71" i="24"/>
  <c r="V75" i="24"/>
  <c r="W73" i="24"/>
  <c r="W75" i="24"/>
  <c r="U65" i="24"/>
  <c r="W67" i="24"/>
  <c r="R75" i="24"/>
  <c r="W69" i="24"/>
  <c r="W71" i="24"/>
  <c r="V67" i="24"/>
  <c r="U73" i="24"/>
  <c r="V69" i="24"/>
  <c r="R67" i="24"/>
  <c r="S67" i="24"/>
  <c r="R69" i="24"/>
  <c r="AB71" i="24"/>
  <c r="Z65" i="24"/>
  <c r="AB67" i="24"/>
  <c r="Y75" i="24"/>
  <c r="Z75" i="24"/>
  <c r="AA75" i="24"/>
  <c r="AA71" i="24"/>
  <c r="AB75" i="24"/>
  <c r="X69" i="24"/>
  <c r="Y69" i="24"/>
  <c r="Y65" i="24"/>
  <c r="Z69" i="24"/>
  <c r="AA65" i="24"/>
  <c r="AB69" i="24"/>
  <c r="X71" i="24"/>
  <c r="AC73" i="24"/>
  <c r="Y71" i="24"/>
  <c r="AA69" i="24"/>
  <c r="X73" i="24"/>
  <c r="Z73" i="24"/>
  <c r="AA73" i="24"/>
  <c r="AC71" i="24"/>
  <c r="AB73" i="24"/>
  <c r="X75" i="24"/>
  <c r="S65" i="24"/>
  <c r="X65" i="24"/>
  <c r="V65" i="24"/>
  <c r="E65" i="24"/>
  <c r="W65" i="24"/>
  <c r="K69" i="24"/>
  <c r="L73" i="24"/>
  <c r="Q65" i="24"/>
  <c r="R65" i="24"/>
  <c r="T65" i="24"/>
  <c r="K71" i="24"/>
  <c r="AI73" i="24"/>
  <c r="AE69" i="24"/>
  <c r="AJ73" i="24"/>
  <c r="AD73" i="24"/>
  <c r="AE73" i="24"/>
  <c r="AG73" i="24"/>
  <c r="AH73" i="24"/>
  <c r="AH67" i="24"/>
  <c r="AG69" i="24"/>
  <c r="AD71" i="24"/>
  <c r="AE71" i="24"/>
  <c r="AJ69" i="24"/>
  <c r="AH71" i="24"/>
  <c r="AI71" i="24"/>
  <c r="AJ67" i="24"/>
  <c r="AG71" i="24"/>
  <c r="AD67" i="24"/>
  <c r="AJ71" i="24"/>
  <c r="AI67" i="24"/>
  <c r="AE67" i="24"/>
  <c r="AG65" i="24"/>
  <c r="AD69" i="24"/>
  <c r="AH75" i="24"/>
  <c r="AH65" i="24"/>
  <c r="AF69" i="24"/>
  <c r="AI75" i="24"/>
  <c r="AH69" i="24"/>
  <c r="AJ75" i="24"/>
  <c r="AJ65" i="24"/>
  <c r="AI69" i="24"/>
  <c r="AG75" i="24"/>
  <c r="AG67" i="24"/>
  <c r="AD75" i="24"/>
  <c r="AT75" i="24"/>
  <c r="AU75" i="24"/>
  <c r="AM65" i="24"/>
  <c r="AQ71" i="24"/>
  <c r="AT73" i="24"/>
  <c r="AV75" i="24"/>
  <c r="AP65" i="24"/>
  <c r="AR71" i="24"/>
  <c r="AU73" i="24"/>
  <c r="AP71" i="24"/>
  <c r="AR65" i="24"/>
  <c r="AV67" i="24"/>
  <c r="AO73" i="24"/>
  <c r="AQ69" i="24"/>
  <c r="AU71" i="24"/>
  <c r="AQ65" i="24"/>
  <c r="AT69" i="24"/>
  <c r="AU69" i="24"/>
  <c r="AK69" i="24"/>
  <c r="AV69" i="24"/>
  <c r="AV73" i="24"/>
  <c r="AM69" i="24"/>
  <c r="AM73" i="24"/>
  <c r="AO69" i="24"/>
  <c r="AP73" i="24"/>
  <c r="AQ73" i="24"/>
  <c r="F71" i="24"/>
  <c r="C73" i="24"/>
  <c r="E69" i="24"/>
  <c r="D67" i="24"/>
  <c r="C69" i="24"/>
  <c r="D71" i="24"/>
  <c r="C71" i="24"/>
  <c r="F67" i="24"/>
  <c r="F69" i="24"/>
  <c r="F65" i="24"/>
  <c r="F73" i="24"/>
  <c r="J73" i="24"/>
  <c r="I65" i="24"/>
  <c r="I73" i="24"/>
  <c r="I67" i="24"/>
  <c r="I69" i="24"/>
  <c r="J67" i="24"/>
  <c r="J69" i="24"/>
  <c r="G65" i="24"/>
  <c r="H65" i="24"/>
  <c r="G67" i="24"/>
  <c r="G69" i="24"/>
  <c r="G73" i="24"/>
  <c r="J65" i="24"/>
  <c r="K65" i="24"/>
  <c r="L67" i="24"/>
  <c r="K67" i="24"/>
  <c r="K75" i="24"/>
  <c r="K67" i="23"/>
  <c r="K75" i="23"/>
  <c r="O67" i="23"/>
  <c r="L67" i="23"/>
  <c r="K65" i="23"/>
  <c r="K69" i="22"/>
  <c r="AK65" i="24"/>
  <c r="AS67" i="24"/>
  <c r="AC69" i="24"/>
  <c r="AU65" i="24"/>
  <c r="X67" i="24"/>
  <c r="AT67" i="24"/>
  <c r="Z71" i="24"/>
  <c r="AR73" i="24"/>
  <c r="AO65" i="24"/>
  <c r="Y67" i="24"/>
  <c r="Q71" i="24"/>
  <c r="Z67" i="24"/>
  <c r="R71" i="24"/>
  <c r="T71" i="24"/>
  <c r="AA67" i="24"/>
  <c r="AK73" i="24"/>
  <c r="AE73" i="23"/>
  <c r="AJ73" i="23"/>
  <c r="AH71" i="23"/>
  <c r="AI65" i="23"/>
  <c r="AG67" i="23"/>
  <c r="AG73" i="23"/>
  <c r="AI73" i="23"/>
  <c r="AD71" i="23"/>
  <c r="AH75" i="23"/>
  <c r="AE65" i="23"/>
  <c r="AT71" i="23"/>
  <c r="AP67" i="23"/>
  <c r="AQ73" i="23"/>
  <c r="AU71" i="23"/>
  <c r="AV71" i="23"/>
  <c r="AM71" i="23"/>
  <c r="F75" i="23"/>
  <c r="C75" i="23"/>
  <c r="C65" i="23"/>
  <c r="F71" i="23"/>
  <c r="C69" i="23"/>
  <c r="U73" i="23"/>
  <c r="V67" i="23"/>
  <c r="S75" i="23"/>
  <c r="W67" i="23"/>
  <c r="Q67" i="23"/>
  <c r="W71" i="23"/>
  <c r="S67" i="23"/>
  <c r="AG65" i="23"/>
  <c r="AH65" i="23"/>
  <c r="AI71" i="23"/>
  <c r="AD75" i="23"/>
  <c r="AJ65" i="23"/>
  <c r="AE75" i="23"/>
  <c r="AD65" i="23"/>
  <c r="AG71" i="23"/>
  <c r="AV67" i="23"/>
  <c r="AO71" i="23"/>
  <c r="AU73" i="23"/>
  <c r="AV73" i="23"/>
  <c r="AV69" i="23"/>
  <c r="AQ71" i="23"/>
  <c r="AT75" i="23"/>
  <c r="AR71" i="23"/>
  <c r="AM73" i="23"/>
  <c r="F69" i="23"/>
  <c r="E65" i="23"/>
  <c r="AP65" i="23"/>
  <c r="AO65" i="23"/>
  <c r="F67" i="23"/>
  <c r="C71" i="23"/>
  <c r="F73" i="23"/>
  <c r="E67" i="23"/>
  <c r="G69" i="23"/>
  <c r="I71" i="23"/>
  <c r="G67" i="23"/>
  <c r="J67" i="23"/>
  <c r="Y65" i="23"/>
  <c r="X67" i="23"/>
  <c r="Z67" i="23"/>
  <c r="X69" i="23"/>
  <c r="AB67" i="23"/>
  <c r="Y69" i="23"/>
  <c r="Z69" i="23"/>
  <c r="AB69" i="23"/>
  <c r="S69" i="23"/>
  <c r="W69" i="23"/>
  <c r="R67" i="23"/>
  <c r="Q73" i="23"/>
  <c r="R69" i="23"/>
  <c r="J71" i="23"/>
  <c r="I73" i="23"/>
  <c r="G75" i="23"/>
  <c r="I75" i="23"/>
  <c r="G65" i="23"/>
  <c r="G71" i="23"/>
  <c r="J75" i="23"/>
  <c r="AB73" i="23"/>
  <c r="X65" i="23"/>
  <c r="AT65" i="23"/>
  <c r="AR67" i="23"/>
  <c r="AP71" i="23"/>
  <c r="AD73" i="23"/>
  <c r="AP73" i="23"/>
  <c r="R75" i="23"/>
  <c r="AB75" i="23"/>
  <c r="AM75" i="23"/>
  <c r="AO75" i="23"/>
  <c r="Z65" i="23"/>
  <c r="AV65" i="23"/>
  <c r="AH67" i="23"/>
  <c r="AT67" i="23"/>
  <c r="AH69" i="23"/>
  <c r="AT69" i="23"/>
  <c r="AP75" i="23"/>
  <c r="AU65" i="23"/>
  <c r="Q65" i="23"/>
  <c r="AA65" i="23"/>
  <c r="AI69" i="23"/>
  <c r="AU69" i="23"/>
  <c r="AQ75" i="23"/>
  <c r="F65" i="23"/>
  <c r="R65" i="23"/>
  <c r="AB65" i="23"/>
  <c r="AM65" i="23"/>
  <c r="E69" i="23"/>
  <c r="X71" i="23"/>
  <c r="X73" i="23"/>
  <c r="AH73" i="23"/>
  <c r="AT73" i="23"/>
  <c r="AR75" i="23"/>
  <c r="AU67" i="23"/>
  <c r="AQ67" i="23"/>
  <c r="D69" i="23"/>
  <c r="Y71" i="23"/>
  <c r="C73" i="23"/>
  <c r="Y73" i="23"/>
  <c r="W75" i="23"/>
  <c r="AM67" i="23"/>
  <c r="AM69" i="23"/>
  <c r="X75" i="23"/>
  <c r="I65" i="23"/>
  <c r="U65" i="23"/>
  <c r="AQ65" i="23"/>
  <c r="AO67" i="23"/>
  <c r="AA69" i="23"/>
  <c r="AO69" i="23"/>
  <c r="E73" i="23"/>
  <c r="AA73" i="23"/>
  <c r="AO73" i="23"/>
  <c r="Y75" i="23"/>
  <c r="AI75" i="23"/>
  <c r="AU75" i="23"/>
  <c r="J65" i="23"/>
  <c r="V65" i="23"/>
  <c r="AR65" i="23"/>
  <c r="I67" i="23"/>
  <c r="U67" i="23"/>
  <c r="T67" i="23"/>
  <c r="J69" i="23"/>
  <c r="Q69" i="23"/>
  <c r="AD69" i="23"/>
  <c r="AP69" i="23"/>
  <c r="Z75" i="23"/>
  <c r="AJ75" i="23"/>
  <c r="AV75" i="23"/>
  <c r="AC69" i="23"/>
  <c r="H69" i="23"/>
  <c r="T69" i="23"/>
  <c r="D71" i="23"/>
  <c r="Z71" i="23"/>
  <c r="AJ71" i="23"/>
  <c r="J73" i="23"/>
  <c r="V73" i="23"/>
  <c r="AR73" i="23"/>
  <c r="AI67" i="23"/>
  <c r="I69" i="23"/>
  <c r="U69" i="23"/>
  <c r="E71" i="23"/>
  <c r="Q71" i="23"/>
  <c r="AA71" i="23"/>
  <c r="W73" i="23"/>
  <c r="AJ67" i="23"/>
  <c r="V69" i="23"/>
  <c r="R71" i="23"/>
  <c r="AB71" i="23"/>
  <c r="AK67" i="23"/>
  <c r="T71" i="23"/>
  <c r="AK73" i="23"/>
  <c r="AD67" i="23"/>
  <c r="R73" i="23"/>
  <c r="AE67" i="23"/>
  <c r="G73" i="23"/>
  <c r="S73" i="23"/>
  <c r="Z67" i="22"/>
  <c r="AA67" i="22"/>
  <c r="X67" i="22"/>
  <c r="U73" i="22"/>
  <c r="R71" i="22"/>
  <c r="W67" i="22"/>
  <c r="Q73" i="22"/>
  <c r="R73" i="22"/>
  <c r="Y65" i="22"/>
  <c r="AA65" i="22"/>
  <c r="AE71" i="22"/>
  <c r="AH71" i="22"/>
  <c r="AI71" i="22"/>
  <c r="AJ71" i="22"/>
  <c r="AD65" i="22"/>
  <c r="AG71" i="22"/>
  <c r="AE73" i="22"/>
  <c r="AH75" i="22"/>
  <c r="AE69" i="22"/>
  <c r="AI75" i="22"/>
  <c r="AD71" i="22"/>
  <c r="AJ75" i="22"/>
  <c r="F69" i="22"/>
  <c r="C73" i="22"/>
  <c r="I73" i="22"/>
  <c r="J73" i="22"/>
  <c r="AB67" i="22"/>
  <c r="C69" i="22"/>
  <c r="E75" i="22"/>
  <c r="W71" i="22"/>
  <c r="AQ73" i="22"/>
  <c r="F75" i="22"/>
  <c r="AD67" i="22"/>
  <c r="AP67" i="22"/>
  <c r="E69" i="22"/>
  <c r="Q69" i="22"/>
  <c r="AA69" i="22"/>
  <c r="G75" i="22"/>
  <c r="AE67" i="22"/>
  <c r="AG67" i="22"/>
  <c r="AH67" i="22"/>
  <c r="I69" i="22"/>
  <c r="U69" i="22"/>
  <c r="AI67" i="22"/>
  <c r="G65" i="22"/>
  <c r="AJ67" i="22"/>
  <c r="C75" i="22"/>
  <c r="AM65" i="22"/>
  <c r="AU67" i="22"/>
  <c r="AR73" i="22"/>
  <c r="AO65" i="22"/>
  <c r="AM75" i="22"/>
  <c r="AV71" i="22"/>
  <c r="AP75" i="22"/>
  <c r="AM73" i="22"/>
  <c r="AQ71" i="22"/>
  <c r="AO73" i="22"/>
  <c r="AR65" i="22"/>
  <c r="AP73" i="22"/>
  <c r="X69" i="22"/>
  <c r="C65" i="22"/>
  <c r="E65" i="22"/>
  <c r="J69" i="22"/>
  <c r="I67" i="22"/>
  <c r="X65" i="22"/>
  <c r="J67" i="22"/>
  <c r="V67" i="22"/>
  <c r="AR67" i="22"/>
  <c r="Z69" i="22"/>
  <c r="AQ75" i="22"/>
  <c r="AR75" i="22"/>
  <c r="Z65" i="22"/>
  <c r="R69" i="22"/>
  <c r="AB69" i="22"/>
  <c r="AM69" i="22"/>
  <c r="E71" i="22"/>
  <c r="AA71" i="22"/>
  <c r="C71" i="22"/>
  <c r="AU71" i="22"/>
  <c r="AG73" i="22"/>
  <c r="C67" i="22"/>
  <c r="F71" i="22"/>
  <c r="AB71" i="22"/>
  <c r="X73" i="22"/>
  <c r="AH73" i="22"/>
  <c r="AT75" i="22"/>
  <c r="Y73" i="22"/>
  <c r="AI73" i="22"/>
  <c r="AU75" i="22"/>
  <c r="Q67" i="22"/>
  <c r="AS67" i="22"/>
  <c r="AQ69" i="22"/>
  <c r="Z73" i="22"/>
  <c r="AJ73" i="22"/>
  <c r="AV75" i="22"/>
  <c r="AM67" i="22"/>
  <c r="V69" i="22"/>
  <c r="AR69" i="22"/>
  <c r="I71" i="22"/>
  <c r="U71" i="22"/>
  <c r="E73" i="22"/>
  <c r="AA73" i="22"/>
  <c r="Q65" i="22"/>
  <c r="AP65" i="22"/>
  <c r="R67" i="22"/>
  <c r="AT67" i="22"/>
  <c r="AE65" i="22"/>
  <c r="AQ65" i="22"/>
  <c r="G67" i="22"/>
  <c r="S67" i="22"/>
  <c r="AO67" i="22"/>
  <c r="W69" i="22"/>
  <c r="J71" i="22"/>
  <c r="V71" i="22"/>
  <c r="AR71" i="22"/>
  <c r="F73" i="22"/>
  <c r="AB73" i="22"/>
  <c r="S75" i="22"/>
  <c r="AO75" i="22"/>
  <c r="AO69" i="22"/>
  <c r="U67" i="22"/>
  <c r="AQ67" i="22"/>
  <c r="Y69" i="22"/>
  <c r="X71" i="22"/>
  <c r="AT71" i="22"/>
  <c r="AD73" i="22"/>
  <c r="AT73" i="22"/>
  <c r="Q75" i="22"/>
  <c r="AU73" i="22"/>
  <c r="I75" i="22"/>
  <c r="U75" i="22"/>
  <c r="R75" i="22"/>
  <c r="AV73" i="22"/>
  <c r="J75" i="22"/>
  <c r="V75" i="22"/>
  <c r="U65" i="22"/>
  <c r="AA75" i="22"/>
  <c r="J65" i="22"/>
  <c r="V65" i="22"/>
  <c r="R65" i="22"/>
  <c r="AT69" i="22"/>
  <c r="X75" i="22"/>
  <c r="AB75" i="22"/>
  <c r="W65" i="22"/>
  <c r="AG65" i="22"/>
  <c r="S65" i="22"/>
  <c r="AU69" i="22"/>
  <c r="Y75" i="22"/>
  <c r="AH65" i="22"/>
  <c r="T65" i="22"/>
  <c r="AJ69" i="22"/>
  <c r="AV69" i="22"/>
  <c r="AD69" i="22"/>
  <c r="AM71" i="22"/>
  <c r="Z75" i="22"/>
  <c r="AI65" i="22"/>
  <c r="AU65" i="22"/>
  <c r="E67" i="22"/>
  <c r="G71" i="22"/>
  <c r="S71" i="22"/>
  <c r="AO71" i="22"/>
  <c r="I65" i="22"/>
  <c r="AG69" i="22"/>
  <c r="W75" i="22"/>
  <c r="AH69" i="22"/>
  <c r="AI69" i="22"/>
  <c r="AT65" i="22"/>
  <c r="AJ65" i="22"/>
  <c r="AV65" i="22"/>
  <c r="F67" i="22"/>
  <c r="AP71" i="22"/>
  <c r="S67" i="21"/>
  <c r="R69" i="21"/>
  <c r="V71" i="21"/>
  <c r="W71" i="21"/>
  <c r="S69" i="21"/>
  <c r="W67" i="21"/>
  <c r="V69" i="21"/>
  <c r="L69" i="21"/>
  <c r="N71" i="21"/>
  <c r="G65" i="21"/>
  <c r="V65" i="21"/>
  <c r="AD65" i="21"/>
  <c r="K71" i="21"/>
  <c r="J73" i="21"/>
  <c r="K67" i="21"/>
  <c r="X67" i="21"/>
  <c r="Q75" i="21"/>
  <c r="C65" i="21"/>
  <c r="K69" i="21"/>
  <c r="X69" i="21"/>
  <c r="AO73" i="21"/>
  <c r="U73" i="21"/>
  <c r="V73" i="21"/>
  <c r="U65" i="21"/>
  <c r="Z71" i="21"/>
  <c r="I73" i="21"/>
  <c r="W73" i="21"/>
  <c r="W75" i="21"/>
  <c r="AR65" i="21"/>
  <c r="U67" i="21"/>
  <c r="V67" i="21"/>
  <c r="U69" i="21"/>
  <c r="AE69" i="21"/>
  <c r="AO71" i="21"/>
  <c r="AB71" i="21"/>
  <c r="L71" i="21"/>
  <c r="K73" i="21"/>
  <c r="K75" i="21"/>
  <c r="L75" i="21"/>
  <c r="K65" i="21"/>
  <c r="AH71" i="21"/>
  <c r="AI71" i="21"/>
  <c r="AJ71" i="21"/>
  <c r="AI73" i="21"/>
  <c r="AG69" i="21"/>
  <c r="AD73" i="21"/>
  <c r="AG71" i="21"/>
  <c r="AE73" i="21"/>
  <c r="AH73" i="21"/>
  <c r="AG65" i="21"/>
  <c r="AH65" i="21"/>
  <c r="AG67" i="21"/>
  <c r="AJ73" i="21"/>
  <c r="AI65" i="21"/>
  <c r="AH67" i="21"/>
  <c r="AG73" i="21"/>
  <c r="AI67" i="21"/>
  <c r="AH69" i="21"/>
  <c r="AD71" i="21"/>
  <c r="AJ67" i="21"/>
  <c r="AI69" i="21"/>
  <c r="AE71" i="21"/>
  <c r="AV71" i="21"/>
  <c r="AP75" i="21"/>
  <c r="AM75" i="21"/>
  <c r="AU71" i="21"/>
  <c r="AO75" i="21"/>
  <c r="AP69" i="21"/>
  <c r="AM65" i="21"/>
  <c r="AO65" i="21"/>
  <c r="AP65" i="21"/>
  <c r="AV67" i="21"/>
  <c r="AT69" i="21"/>
  <c r="AQ75" i="21"/>
  <c r="AU67" i="21"/>
  <c r="AQ65" i="21"/>
  <c r="AU69" i="21"/>
  <c r="AP71" i="21"/>
  <c r="AR75" i="21"/>
  <c r="AV69" i="21"/>
  <c r="AQ71" i="21"/>
  <c r="AR71" i="21"/>
  <c r="AT65" i="21"/>
  <c r="AP73" i="21"/>
  <c r="AU65" i="21"/>
  <c r="AT71" i="21"/>
  <c r="F73" i="21"/>
  <c r="F65" i="21"/>
  <c r="F75" i="21"/>
  <c r="C71" i="21"/>
  <c r="E75" i="21"/>
  <c r="C75" i="21"/>
  <c r="AA75" i="21"/>
  <c r="Z67" i="21"/>
  <c r="Z73" i="21"/>
  <c r="Y73" i="21"/>
  <c r="Y69" i="21"/>
  <c r="Y67" i="21"/>
  <c r="AA71" i="21"/>
  <c r="Y65" i="21"/>
  <c r="AB67" i="21"/>
  <c r="X65" i="21"/>
  <c r="Z65" i="21"/>
  <c r="X75" i="21"/>
  <c r="AA65" i="21"/>
  <c r="X71" i="21"/>
  <c r="Y75" i="21"/>
  <c r="Y71" i="21"/>
  <c r="G75" i="21"/>
  <c r="I75" i="21"/>
  <c r="J75" i="21"/>
  <c r="J71" i="21"/>
  <c r="I67" i="21"/>
  <c r="I71" i="21"/>
  <c r="AV73" i="21"/>
  <c r="AI75" i="21"/>
  <c r="AU75" i="21"/>
  <c r="AT73" i="21"/>
  <c r="AG75" i="21"/>
  <c r="AJ65" i="21"/>
  <c r="AV65" i="21"/>
  <c r="AH75" i="21"/>
  <c r="AT75" i="21"/>
  <c r="E65" i="21"/>
  <c r="AM67" i="21"/>
  <c r="E69" i="21"/>
  <c r="AM69" i="21"/>
  <c r="Q71" i="21"/>
  <c r="F67" i="21"/>
  <c r="AO67" i="21"/>
  <c r="F69" i="21"/>
  <c r="E71" i="21"/>
  <c r="R71" i="21"/>
  <c r="AM71" i="21"/>
  <c r="Q73" i="21"/>
  <c r="AA73" i="21"/>
  <c r="Z75" i="21"/>
  <c r="AJ75" i="21"/>
  <c r="AV75" i="21"/>
  <c r="S65" i="21"/>
  <c r="G67" i="21"/>
  <c r="AD67" i="21"/>
  <c r="AP67" i="21"/>
  <c r="F71" i="21"/>
  <c r="E73" i="21"/>
  <c r="R73" i="21"/>
  <c r="AB73" i="21"/>
  <c r="AM73" i="21"/>
  <c r="AE67" i="21"/>
  <c r="AQ67" i="21"/>
  <c r="AQ69" i="21"/>
  <c r="S73" i="21"/>
  <c r="AR67" i="21"/>
  <c r="AR69" i="21"/>
  <c r="S75" i="21"/>
  <c r="N69" i="21"/>
  <c r="I65" i="21"/>
  <c r="J67" i="21"/>
  <c r="J69" i="21"/>
  <c r="AD75" i="21"/>
  <c r="L67" i="21"/>
  <c r="N67" i="21"/>
  <c r="W65" i="21"/>
  <c r="AO69" i="21"/>
  <c r="U75" i="21"/>
  <c r="AE75" i="21"/>
  <c r="R75" i="21"/>
  <c r="AB75" i="21"/>
  <c r="AK71" i="21"/>
  <c r="AS73" i="21"/>
  <c r="AC75" i="21"/>
  <c r="H65" i="21"/>
  <c r="T65" i="21"/>
  <c r="D67" i="21"/>
  <c r="O67" i="21"/>
  <c r="AF69" i="21"/>
  <c r="AD69" i="21"/>
  <c r="G71" i="21"/>
  <c r="S71" i="21"/>
  <c r="C73" i="21"/>
  <c r="R65" i="21"/>
  <c r="Q65" i="21"/>
  <c r="N64" i="21"/>
  <c r="N65" i="21" s="1"/>
  <c r="AA67" i="21"/>
  <c r="O62" i="19"/>
  <c r="O64" i="19" s="1"/>
  <c r="G31" i="19"/>
  <c r="AD74" i="18" l="1"/>
  <c r="AD75" i="18" s="1"/>
  <c r="AC74" i="18"/>
  <c r="AC75" i="18" s="1"/>
  <c r="AB74" i="18"/>
  <c r="AB75" i="18" s="1"/>
  <c r="AA74" i="18"/>
  <c r="AA75" i="18" s="1"/>
  <c r="Z74" i="18"/>
  <c r="Y74" i="18"/>
  <c r="Y75" i="18" s="1"/>
  <c r="X74" i="18"/>
  <c r="X75" i="18" s="1"/>
  <c r="W74" i="18"/>
  <c r="U74" i="18"/>
  <c r="S74" i="18"/>
  <c r="S75" i="18" s="1"/>
  <c r="R74" i="18"/>
  <c r="Q74" i="18"/>
  <c r="P74" i="18"/>
  <c r="O74" i="18"/>
  <c r="N74" i="18"/>
  <c r="N75" i="18" s="1"/>
  <c r="M74" i="18"/>
  <c r="M75" i="18" s="1"/>
  <c r="L74" i="18"/>
  <c r="L75" i="18" s="1"/>
  <c r="K74" i="18"/>
  <c r="K75" i="18" s="1"/>
  <c r="J74" i="18"/>
  <c r="J75" i="18" s="1"/>
  <c r="I74" i="18"/>
  <c r="H74" i="18"/>
  <c r="G74" i="18"/>
  <c r="F74" i="18"/>
  <c r="E74" i="18"/>
  <c r="E75" i="18" s="1"/>
  <c r="D74" i="18"/>
  <c r="D75" i="18" s="1"/>
  <c r="C74" i="18"/>
  <c r="C75" i="18" s="1"/>
  <c r="AB73" i="18"/>
  <c r="AA73" i="18"/>
  <c r="AD72" i="18"/>
  <c r="AC72" i="18"/>
  <c r="AB72" i="18"/>
  <c r="AA72" i="18"/>
  <c r="Z72" i="18"/>
  <c r="Y72" i="18"/>
  <c r="Y73" i="18" s="1"/>
  <c r="X72" i="18"/>
  <c r="W72" i="18"/>
  <c r="U72" i="18"/>
  <c r="S72" i="18"/>
  <c r="R72" i="18"/>
  <c r="Q72" i="18"/>
  <c r="P72" i="18"/>
  <c r="O72" i="18"/>
  <c r="N72" i="18"/>
  <c r="N73" i="18" s="1"/>
  <c r="M72" i="18"/>
  <c r="L72" i="18"/>
  <c r="K72" i="18"/>
  <c r="K73" i="18" s="1"/>
  <c r="J72" i="18"/>
  <c r="I72" i="18"/>
  <c r="H72" i="18"/>
  <c r="G72" i="18"/>
  <c r="F72" i="18"/>
  <c r="E72" i="18"/>
  <c r="E73" i="18" s="1"/>
  <c r="D72" i="18"/>
  <c r="D73" i="18" s="1"/>
  <c r="C72" i="18"/>
  <c r="C73" i="18" s="1"/>
  <c r="AD70" i="18"/>
  <c r="AC70" i="18"/>
  <c r="AB70" i="18"/>
  <c r="AA70" i="18"/>
  <c r="AD71" i="18" s="1"/>
  <c r="Z70" i="18"/>
  <c r="Z71" i="18" s="1"/>
  <c r="Y70" i="18"/>
  <c r="Y71" i="18" s="1"/>
  <c r="X70" i="18"/>
  <c r="W70" i="18"/>
  <c r="W71" i="18" s="1"/>
  <c r="U70" i="18"/>
  <c r="S70" i="18"/>
  <c r="S71" i="18" s="1"/>
  <c r="R70" i="18"/>
  <c r="Q70" i="18"/>
  <c r="P70" i="18"/>
  <c r="O70" i="18"/>
  <c r="N70" i="18"/>
  <c r="M70" i="18"/>
  <c r="M71" i="18" s="1"/>
  <c r="L70" i="18"/>
  <c r="K70" i="18"/>
  <c r="K71" i="18" s="1"/>
  <c r="J70" i="18"/>
  <c r="I70" i="18"/>
  <c r="H70" i="18"/>
  <c r="G70" i="18"/>
  <c r="G71" i="18" s="1"/>
  <c r="F70" i="18"/>
  <c r="F71" i="18" s="1"/>
  <c r="E70" i="18"/>
  <c r="E71" i="18" s="1"/>
  <c r="D70" i="18"/>
  <c r="C70" i="18"/>
  <c r="AD68" i="18"/>
  <c r="AC68" i="18"/>
  <c r="AB68" i="18"/>
  <c r="AA68" i="18"/>
  <c r="AA69" i="18" s="1"/>
  <c r="Z68" i="18"/>
  <c r="Y68" i="18"/>
  <c r="X68" i="18"/>
  <c r="W68" i="18"/>
  <c r="U68" i="18"/>
  <c r="S68" i="18"/>
  <c r="R68" i="18"/>
  <c r="Q68" i="18"/>
  <c r="P68" i="18"/>
  <c r="O68" i="18"/>
  <c r="N68" i="18"/>
  <c r="N69" i="18" s="1"/>
  <c r="M68" i="18"/>
  <c r="M69" i="18" s="1"/>
  <c r="L68" i="18"/>
  <c r="L69" i="18" s="1"/>
  <c r="K68" i="18"/>
  <c r="K69" i="18" s="1"/>
  <c r="J68" i="18"/>
  <c r="J69" i="18" s="1"/>
  <c r="I68" i="18"/>
  <c r="H68" i="18"/>
  <c r="G68" i="18"/>
  <c r="F68" i="18"/>
  <c r="E68" i="18"/>
  <c r="E69" i="18" s="1"/>
  <c r="D68" i="18"/>
  <c r="D69" i="18" s="1"/>
  <c r="C68" i="18"/>
  <c r="C69" i="18" s="1"/>
  <c r="N67" i="18"/>
  <c r="AD66" i="18"/>
  <c r="AD67" i="18" s="1"/>
  <c r="AC66" i="18"/>
  <c r="AB66" i="18"/>
  <c r="AB67" i="18" s="1"/>
  <c r="AA66" i="18"/>
  <c r="AA67" i="18" s="1"/>
  <c r="Z66" i="18"/>
  <c r="Y66" i="18"/>
  <c r="Y67" i="18" s="1"/>
  <c r="X66" i="18"/>
  <c r="W66" i="18"/>
  <c r="U66" i="18"/>
  <c r="S66" i="18"/>
  <c r="R66" i="18"/>
  <c r="R67" i="18" s="1"/>
  <c r="Q66" i="18"/>
  <c r="P66" i="18"/>
  <c r="P67" i="18" s="1"/>
  <c r="O66" i="18"/>
  <c r="N66" i="18"/>
  <c r="M66" i="18"/>
  <c r="M67" i="18" s="1"/>
  <c r="L66" i="18"/>
  <c r="L67" i="18" s="1"/>
  <c r="K66" i="18"/>
  <c r="K67" i="18" s="1"/>
  <c r="J66" i="18"/>
  <c r="I66" i="18"/>
  <c r="H66" i="18"/>
  <c r="G66" i="18"/>
  <c r="F66" i="18"/>
  <c r="E66" i="18"/>
  <c r="E67" i="18" s="1"/>
  <c r="D66" i="18"/>
  <c r="D67" i="18" s="1"/>
  <c r="C66" i="18"/>
  <c r="C67" i="18" s="1"/>
  <c r="AD64" i="18"/>
  <c r="AC64" i="18"/>
  <c r="AC65" i="18" s="1"/>
  <c r="AB64" i="18"/>
  <c r="AA64" i="18"/>
  <c r="AA65" i="18" s="1"/>
  <c r="Z64" i="18"/>
  <c r="Y64" i="18"/>
  <c r="X64" i="18"/>
  <c r="W64" i="18"/>
  <c r="U64" i="18"/>
  <c r="U65" i="18" s="1"/>
  <c r="S64" i="18"/>
  <c r="S65" i="18" s="1"/>
  <c r="R64" i="18"/>
  <c r="Q64" i="18"/>
  <c r="P64" i="18"/>
  <c r="O64" i="18"/>
  <c r="N64" i="18"/>
  <c r="N65" i="18" s="1"/>
  <c r="M64" i="18"/>
  <c r="L64" i="18"/>
  <c r="K64" i="18"/>
  <c r="K65" i="18" s="1"/>
  <c r="J64" i="18"/>
  <c r="I64" i="18"/>
  <c r="H64" i="18"/>
  <c r="G64" i="18"/>
  <c r="G65" i="18" s="1"/>
  <c r="F64" i="18"/>
  <c r="E64" i="18"/>
  <c r="E65" i="18" s="1"/>
  <c r="D64" i="18"/>
  <c r="D65" i="18" s="1"/>
  <c r="C64" i="18"/>
  <c r="C65" i="18" s="1"/>
  <c r="AE62" i="18"/>
  <c r="AE64" i="18" s="1"/>
  <c r="O69" i="18" l="1"/>
  <c r="W73" i="18"/>
  <c r="U73" i="18"/>
  <c r="L65" i="18"/>
  <c r="X65" i="18"/>
  <c r="Z67" i="18"/>
  <c r="F69" i="18"/>
  <c r="P69" i="18"/>
  <c r="I71" i="18"/>
  <c r="Z75" i="18"/>
  <c r="M65" i="18"/>
  <c r="Y65" i="18"/>
  <c r="O67" i="18"/>
  <c r="G69" i="18"/>
  <c r="Q69" i="18"/>
  <c r="M73" i="18"/>
  <c r="F67" i="18"/>
  <c r="H69" i="18"/>
  <c r="R69" i="18"/>
  <c r="Z73" i="18"/>
  <c r="Z65" i="18"/>
  <c r="G67" i="18"/>
  <c r="Q67" i="18"/>
  <c r="AC67" i="18"/>
  <c r="I69" i="18"/>
  <c r="Z69" i="18"/>
  <c r="S69" i="18"/>
  <c r="L71" i="18"/>
  <c r="O73" i="18"/>
  <c r="AC73" i="18"/>
  <c r="H67" i="18"/>
  <c r="C71" i="18"/>
  <c r="F73" i="18"/>
  <c r="I67" i="18"/>
  <c r="U67" i="18"/>
  <c r="D71" i="18"/>
  <c r="R71" i="18"/>
  <c r="I75" i="18"/>
  <c r="J65" i="18"/>
  <c r="Q65" i="18"/>
  <c r="O71" i="18"/>
  <c r="AB69" i="18"/>
  <c r="W67" i="18"/>
  <c r="P71" i="18"/>
  <c r="AB71" i="18"/>
  <c r="O75" i="18"/>
  <c r="F65" i="18"/>
  <c r="X67" i="18"/>
  <c r="U69" i="18"/>
  <c r="Q71" i="18"/>
  <c r="AC71" i="18"/>
  <c r="F75" i="18"/>
  <c r="P75" i="18"/>
  <c r="I65" i="18"/>
  <c r="R65" i="18"/>
  <c r="AD65" i="18"/>
  <c r="W69" i="18"/>
  <c r="G75" i="18"/>
  <c r="Q75" i="18"/>
  <c r="P65" i="18"/>
  <c r="W65" i="18"/>
  <c r="X69" i="18"/>
  <c r="H73" i="18"/>
  <c r="R73" i="18"/>
  <c r="AD73" i="18"/>
  <c r="H75" i="18"/>
  <c r="R75" i="18"/>
  <c r="O65" i="18"/>
  <c r="AB65" i="18"/>
  <c r="H65" i="18"/>
  <c r="Y69" i="18"/>
  <c r="J71" i="18"/>
  <c r="U71" i="18"/>
  <c r="I73" i="18"/>
  <c r="X73" i="18"/>
  <c r="W75" i="18"/>
  <c r="H71" i="18"/>
  <c r="J73" i="18"/>
  <c r="P73" i="18"/>
  <c r="U75" i="18"/>
  <c r="X71" i="18"/>
  <c r="G73" i="18"/>
  <c r="Q73" i="18"/>
  <c r="N71" i="18"/>
  <c r="AA71" i="18"/>
  <c r="S73" i="18"/>
  <c r="S67" i="18"/>
  <c r="AC69" i="18"/>
  <c r="AD69" i="18"/>
  <c r="J67" i="18"/>
  <c r="L73" i="18"/>
  <c r="AD74" i="17"/>
  <c r="AC74" i="17"/>
  <c r="AB74" i="17"/>
  <c r="AA74" i="17"/>
  <c r="AA75" i="17" s="1"/>
  <c r="Z74" i="17"/>
  <c r="Z75" i="17" s="1"/>
  <c r="Y74" i="17"/>
  <c r="Y75" i="17" s="1"/>
  <c r="X74" i="17"/>
  <c r="X75" i="17" s="1"/>
  <c r="W74" i="17"/>
  <c r="W75" i="17" s="1"/>
  <c r="U74" i="17"/>
  <c r="U75" i="17" s="1"/>
  <c r="S74" i="17"/>
  <c r="S75" i="17" s="1"/>
  <c r="R74" i="17"/>
  <c r="Q74" i="17"/>
  <c r="P74" i="17"/>
  <c r="O74" i="17"/>
  <c r="N74" i="17"/>
  <c r="N75" i="17" s="1"/>
  <c r="M74" i="17"/>
  <c r="L74" i="17"/>
  <c r="K74" i="17"/>
  <c r="K75" i="17" s="1"/>
  <c r="J74" i="17"/>
  <c r="I74" i="17"/>
  <c r="H74" i="17"/>
  <c r="G74" i="17"/>
  <c r="F74" i="17"/>
  <c r="E74" i="17"/>
  <c r="E75" i="17" s="1"/>
  <c r="D74" i="17"/>
  <c r="D75" i="17" s="1"/>
  <c r="C74" i="17"/>
  <c r="AD72" i="17"/>
  <c r="AC72" i="17"/>
  <c r="AB72" i="17"/>
  <c r="AA72" i="17"/>
  <c r="AA73" i="17" s="1"/>
  <c r="Z72" i="17"/>
  <c r="Z73" i="17" s="1"/>
  <c r="Y72" i="17"/>
  <c r="X72" i="17"/>
  <c r="X73" i="17" s="1"/>
  <c r="W72" i="17"/>
  <c r="U72" i="17"/>
  <c r="U73" i="17" s="1"/>
  <c r="S72" i="17"/>
  <c r="R72" i="17"/>
  <c r="Q72" i="17"/>
  <c r="P72" i="17"/>
  <c r="O72" i="17"/>
  <c r="N72" i="17"/>
  <c r="N73" i="17" s="1"/>
  <c r="M72" i="17"/>
  <c r="L72" i="17"/>
  <c r="L73" i="17" s="1"/>
  <c r="K72" i="17"/>
  <c r="K73" i="17" s="1"/>
  <c r="J72" i="17"/>
  <c r="I72" i="17"/>
  <c r="H72" i="17"/>
  <c r="G72" i="17"/>
  <c r="F72" i="17"/>
  <c r="E72" i="17"/>
  <c r="E73" i="17" s="1"/>
  <c r="D72" i="17"/>
  <c r="D73" i="17" s="1"/>
  <c r="C72" i="17"/>
  <c r="C73" i="17" s="1"/>
  <c r="AD70" i="17"/>
  <c r="AD71" i="17" s="1"/>
  <c r="AC70" i="17"/>
  <c r="AB70" i="17"/>
  <c r="AB71" i="17" s="1"/>
  <c r="AA70" i="17"/>
  <c r="AA71" i="17" s="1"/>
  <c r="Z70" i="17"/>
  <c r="Y70" i="17"/>
  <c r="X70" i="17"/>
  <c r="W70" i="17"/>
  <c r="U70" i="17"/>
  <c r="S70" i="17"/>
  <c r="S71" i="17" s="1"/>
  <c r="R70" i="17"/>
  <c r="Q70" i="17"/>
  <c r="P70" i="17"/>
  <c r="O70" i="17"/>
  <c r="N70" i="17"/>
  <c r="M70" i="17"/>
  <c r="L70" i="17"/>
  <c r="K70" i="17"/>
  <c r="K71" i="17" s="1"/>
  <c r="J70" i="17"/>
  <c r="J71" i="17" s="1"/>
  <c r="I70" i="17"/>
  <c r="I71" i="17" s="1"/>
  <c r="H70" i="17"/>
  <c r="H71" i="17" s="1"/>
  <c r="G70" i="17"/>
  <c r="G71" i="17" s="1"/>
  <c r="F70" i="17"/>
  <c r="F71" i="17" s="1"/>
  <c r="E70" i="17"/>
  <c r="E71" i="17" s="1"/>
  <c r="D70" i="17"/>
  <c r="D71" i="17" s="1"/>
  <c r="C70" i="17"/>
  <c r="C71" i="17" s="1"/>
  <c r="AD68" i="17"/>
  <c r="AD69" i="17" s="1"/>
  <c r="AC68" i="17"/>
  <c r="AB68" i="17"/>
  <c r="AB69" i="17" s="1"/>
  <c r="AA68" i="17"/>
  <c r="AA69" i="17" s="1"/>
  <c r="Z68" i="17"/>
  <c r="Y68" i="17"/>
  <c r="X68" i="17"/>
  <c r="W68" i="17"/>
  <c r="U68" i="17"/>
  <c r="S68" i="17"/>
  <c r="Z69" i="17" s="1"/>
  <c r="R68" i="17"/>
  <c r="R69" i="17" s="1"/>
  <c r="Q68" i="17"/>
  <c r="Q69" i="17" s="1"/>
  <c r="P68" i="17"/>
  <c r="P69" i="17" s="1"/>
  <c r="O68" i="17"/>
  <c r="N68" i="17"/>
  <c r="N69" i="17" s="1"/>
  <c r="M68" i="17"/>
  <c r="M69" i="17" s="1"/>
  <c r="L68" i="17"/>
  <c r="L69" i="17" s="1"/>
  <c r="K68" i="17"/>
  <c r="K69" i="17" s="1"/>
  <c r="J68" i="17"/>
  <c r="J69" i="17" s="1"/>
  <c r="I68" i="17"/>
  <c r="I69" i="17" s="1"/>
  <c r="H68" i="17"/>
  <c r="G68" i="17"/>
  <c r="G69" i="17" s="1"/>
  <c r="F68" i="17"/>
  <c r="E68" i="17"/>
  <c r="E69" i="17" s="1"/>
  <c r="D68" i="17"/>
  <c r="C68" i="17"/>
  <c r="C69" i="17" s="1"/>
  <c r="AD66" i="17"/>
  <c r="AC66" i="17"/>
  <c r="AB66" i="17"/>
  <c r="AA66" i="17"/>
  <c r="AD67" i="17" s="1"/>
  <c r="Z66" i="17"/>
  <c r="Z67" i="17" s="1"/>
  <c r="Y66" i="17"/>
  <c r="X66" i="17"/>
  <c r="X67" i="17" s="1"/>
  <c r="W66" i="17"/>
  <c r="U66" i="17"/>
  <c r="U67" i="17" s="1"/>
  <c r="S66" i="17"/>
  <c r="S67" i="17" s="1"/>
  <c r="R66" i="17"/>
  <c r="R67" i="17" s="1"/>
  <c r="Q66" i="17"/>
  <c r="Q67" i="17" s="1"/>
  <c r="P66" i="17"/>
  <c r="O66" i="17"/>
  <c r="O67" i="17" s="1"/>
  <c r="N66" i="17"/>
  <c r="N67" i="17" s="1"/>
  <c r="M66" i="17"/>
  <c r="L66" i="17"/>
  <c r="L67" i="17" s="1"/>
  <c r="K66" i="17"/>
  <c r="K67" i="17" s="1"/>
  <c r="J66" i="17"/>
  <c r="I66" i="17"/>
  <c r="H66" i="17"/>
  <c r="G66" i="17"/>
  <c r="F66" i="17"/>
  <c r="E66" i="17"/>
  <c r="E67" i="17" s="1"/>
  <c r="D66" i="17"/>
  <c r="C66" i="17"/>
  <c r="Z65" i="17"/>
  <c r="AD64" i="17"/>
  <c r="AC64" i="17"/>
  <c r="AB64" i="17"/>
  <c r="AA64" i="17"/>
  <c r="Z64" i="17"/>
  <c r="Y64" i="17"/>
  <c r="X64" i="17"/>
  <c r="W64" i="17"/>
  <c r="U64" i="17"/>
  <c r="S64" i="17"/>
  <c r="U65" i="17" s="1"/>
  <c r="R64" i="17"/>
  <c r="Q64" i="17"/>
  <c r="P64" i="17"/>
  <c r="P65" i="17" s="1"/>
  <c r="O64" i="17"/>
  <c r="O65" i="17" s="1"/>
  <c r="N64" i="17"/>
  <c r="N65" i="17" s="1"/>
  <c r="M64" i="17"/>
  <c r="L64" i="17"/>
  <c r="L65" i="17" s="1"/>
  <c r="K64" i="17"/>
  <c r="J64" i="17"/>
  <c r="I64" i="17"/>
  <c r="I65" i="17" s="1"/>
  <c r="H64" i="17"/>
  <c r="H65" i="17" s="1"/>
  <c r="G64" i="17"/>
  <c r="F64" i="17"/>
  <c r="F65" i="17" s="1"/>
  <c r="E64" i="17"/>
  <c r="E65" i="17" s="1"/>
  <c r="D64" i="17"/>
  <c r="D65" i="17" s="1"/>
  <c r="C64" i="17"/>
  <c r="AE62" i="17"/>
  <c r="AE64" i="17" s="1"/>
  <c r="AD65" i="17" l="1"/>
  <c r="AC75" i="17"/>
  <c r="O73" i="17"/>
  <c r="AD75" i="17"/>
  <c r="L71" i="17"/>
  <c r="F73" i="17"/>
  <c r="AB75" i="17"/>
  <c r="R65" i="17"/>
  <c r="Y65" i="17"/>
  <c r="W67" i="17"/>
  <c r="X69" i="17"/>
  <c r="M71" i="17"/>
  <c r="G73" i="17"/>
  <c r="H73" i="17"/>
  <c r="C65" i="17"/>
  <c r="M65" i="17"/>
  <c r="C67" i="17"/>
  <c r="M67" i="17"/>
  <c r="Y67" i="17"/>
  <c r="D69" i="17"/>
  <c r="I73" i="17"/>
  <c r="L75" i="17"/>
  <c r="D67" i="17"/>
  <c r="P71" i="17"/>
  <c r="J73" i="17"/>
  <c r="C75" i="17"/>
  <c r="M75" i="17"/>
  <c r="Q73" i="17"/>
  <c r="AC73" i="17"/>
  <c r="P73" i="17"/>
  <c r="U71" i="17"/>
  <c r="R73" i="17"/>
  <c r="AD73" i="17"/>
  <c r="O75" i="17"/>
  <c r="G65" i="17"/>
  <c r="W65" i="17"/>
  <c r="F67" i="17"/>
  <c r="P67" i="17"/>
  <c r="AB67" i="17"/>
  <c r="W73" i="17"/>
  <c r="F75" i="17"/>
  <c r="P75" i="17"/>
  <c r="X65" i="17"/>
  <c r="O69" i="17"/>
  <c r="X71" i="17"/>
  <c r="G75" i="17"/>
  <c r="Q75" i="17"/>
  <c r="U69" i="17"/>
  <c r="AB73" i="17"/>
  <c r="F69" i="17"/>
  <c r="Y71" i="17"/>
  <c r="H75" i="17"/>
  <c r="R75" i="17"/>
  <c r="Q65" i="17"/>
  <c r="R71" i="17"/>
  <c r="Z71" i="17"/>
  <c r="AC65" i="17"/>
  <c r="S65" i="17"/>
  <c r="H69" i="17"/>
  <c r="AC71" i="17"/>
  <c r="M73" i="17"/>
  <c r="Y73" i="17"/>
  <c r="S73" i="17"/>
  <c r="J75" i="17"/>
  <c r="AC69" i="17"/>
  <c r="I75" i="17"/>
  <c r="W71" i="17"/>
  <c r="J65" i="17"/>
  <c r="K65" i="17"/>
  <c r="AA67" i="17"/>
  <c r="S69" i="17"/>
  <c r="N71" i="17"/>
  <c r="G67" i="17"/>
  <c r="AC67" i="17"/>
  <c r="W69" i="17"/>
  <c r="O71" i="17"/>
  <c r="AA65" i="17"/>
  <c r="I67" i="17"/>
  <c r="Y69" i="17"/>
  <c r="Q71" i="17"/>
  <c r="H67" i="17"/>
  <c r="AB65" i="17"/>
  <c r="J67" i="17"/>
  <c r="AD74" i="16" l="1"/>
  <c r="AC74" i="16"/>
  <c r="AB74" i="16"/>
  <c r="AA74" i="16"/>
  <c r="AA75" i="16" s="1"/>
  <c r="Z74" i="16"/>
  <c r="Z75" i="16" s="1"/>
  <c r="Y74" i="16"/>
  <c r="Y75" i="16" s="1"/>
  <c r="X74" i="16"/>
  <c r="X75" i="16" s="1"/>
  <c r="W74" i="16"/>
  <c r="W75" i="16" s="1"/>
  <c r="U74" i="16"/>
  <c r="U75" i="16" s="1"/>
  <c r="S74" i="16"/>
  <c r="S75" i="16" s="1"/>
  <c r="R74" i="16"/>
  <c r="Q74" i="16"/>
  <c r="P74" i="16"/>
  <c r="O74" i="16"/>
  <c r="N74" i="16"/>
  <c r="P75" i="16" s="1"/>
  <c r="M74" i="16"/>
  <c r="L74" i="16"/>
  <c r="L75" i="16" s="1"/>
  <c r="K74" i="16"/>
  <c r="J74" i="16"/>
  <c r="I74" i="16"/>
  <c r="H74" i="16"/>
  <c r="G74" i="16"/>
  <c r="F74" i="16"/>
  <c r="E74" i="16"/>
  <c r="E75" i="16" s="1"/>
  <c r="D74" i="16"/>
  <c r="D75" i="16" s="1"/>
  <c r="C74" i="16"/>
  <c r="AB73" i="16"/>
  <c r="F73" i="16"/>
  <c r="AD72" i="16"/>
  <c r="AD73" i="16" s="1"/>
  <c r="AC72" i="16"/>
  <c r="AC73" i="16" s="1"/>
  <c r="AB72" i="16"/>
  <c r="AA72" i="16"/>
  <c r="AA73" i="16" s="1"/>
  <c r="Z72" i="16"/>
  <c r="Y72" i="16"/>
  <c r="X72" i="16"/>
  <c r="W72" i="16"/>
  <c r="U72" i="16"/>
  <c r="S72" i="16"/>
  <c r="X73" i="16" s="1"/>
  <c r="R72" i="16"/>
  <c r="R73" i="16" s="1"/>
  <c r="Q72" i="16"/>
  <c r="Q73" i="16" s="1"/>
  <c r="P72" i="16"/>
  <c r="O72" i="16"/>
  <c r="O73" i="16" s="1"/>
  <c r="N72" i="16"/>
  <c r="N73" i="16" s="1"/>
  <c r="M72" i="16"/>
  <c r="M73" i="16" s="1"/>
  <c r="L72" i="16"/>
  <c r="K72" i="16"/>
  <c r="K73" i="16" s="1"/>
  <c r="J72" i="16"/>
  <c r="J73" i="16" s="1"/>
  <c r="I72" i="16"/>
  <c r="I73" i="16" s="1"/>
  <c r="H72" i="16"/>
  <c r="H73" i="16" s="1"/>
  <c r="G72" i="16"/>
  <c r="G73" i="16" s="1"/>
  <c r="F72" i="16"/>
  <c r="E72" i="16"/>
  <c r="E73" i="16" s="1"/>
  <c r="D72" i="16"/>
  <c r="C72" i="16"/>
  <c r="C73" i="16" s="1"/>
  <c r="O71" i="16"/>
  <c r="AD70" i="16"/>
  <c r="AC70" i="16"/>
  <c r="AB70" i="16"/>
  <c r="AB71" i="16" s="1"/>
  <c r="AA70" i="16"/>
  <c r="AA71" i="16" s="1"/>
  <c r="Z70" i="16"/>
  <c r="Y70" i="16"/>
  <c r="X70" i="16"/>
  <c r="W70" i="16"/>
  <c r="U70" i="16"/>
  <c r="U71" i="16" s="1"/>
  <c r="S70" i="16"/>
  <c r="S71" i="16" s="1"/>
  <c r="R70" i="16"/>
  <c r="Q70" i="16"/>
  <c r="P70" i="16"/>
  <c r="O70" i="16"/>
  <c r="N70" i="16"/>
  <c r="M70" i="16"/>
  <c r="M71" i="16" s="1"/>
  <c r="L70" i="16"/>
  <c r="L71" i="16" s="1"/>
  <c r="K70" i="16"/>
  <c r="J70" i="16"/>
  <c r="J71" i="16" s="1"/>
  <c r="I70" i="16"/>
  <c r="H70" i="16"/>
  <c r="G70" i="16"/>
  <c r="G71" i="16" s="1"/>
  <c r="F70" i="16"/>
  <c r="E70" i="16"/>
  <c r="E71" i="16" s="1"/>
  <c r="D70" i="16"/>
  <c r="C70" i="16"/>
  <c r="AD68" i="16"/>
  <c r="AC68" i="16"/>
  <c r="AB68" i="16"/>
  <c r="AB69" i="16" s="1"/>
  <c r="AA68" i="16"/>
  <c r="AA69" i="16" s="1"/>
  <c r="Z68" i="16"/>
  <c r="Y68" i="16"/>
  <c r="X68" i="16"/>
  <c r="W68" i="16"/>
  <c r="U68" i="16"/>
  <c r="S68" i="16"/>
  <c r="R68" i="16"/>
  <c r="Q68" i="16"/>
  <c r="P68" i="16"/>
  <c r="O68" i="16"/>
  <c r="N68" i="16"/>
  <c r="N69" i="16" s="1"/>
  <c r="M68" i="16"/>
  <c r="M69" i="16" s="1"/>
  <c r="L68" i="16"/>
  <c r="K68" i="16"/>
  <c r="K69" i="16" s="1"/>
  <c r="J68" i="16"/>
  <c r="I68" i="16"/>
  <c r="H68" i="16"/>
  <c r="G68" i="16"/>
  <c r="G69" i="16" s="1"/>
  <c r="F68" i="16"/>
  <c r="F69" i="16" s="1"/>
  <c r="E68" i="16"/>
  <c r="E69" i="16" s="1"/>
  <c r="D68" i="16"/>
  <c r="D69" i="16" s="1"/>
  <c r="C68" i="16"/>
  <c r="C69" i="16" s="1"/>
  <c r="AD66" i="16"/>
  <c r="AC66" i="16"/>
  <c r="AB66" i="16"/>
  <c r="AA66" i="16"/>
  <c r="Z66" i="16"/>
  <c r="Z67" i="16" s="1"/>
  <c r="Y66" i="16"/>
  <c r="X66" i="16"/>
  <c r="W66" i="16"/>
  <c r="W67" i="16" s="1"/>
  <c r="U66" i="16"/>
  <c r="U67" i="16" s="1"/>
  <c r="S66" i="16"/>
  <c r="S67" i="16" s="1"/>
  <c r="R66" i="16"/>
  <c r="Q66" i="16"/>
  <c r="P66" i="16"/>
  <c r="O66" i="16"/>
  <c r="N66" i="16"/>
  <c r="Q67" i="16" s="1"/>
  <c r="M66" i="16"/>
  <c r="L66" i="16"/>
  <c r="K66" i="16"/>
  <c r="J66" i="16"/>
  <c r="I66" i="16"/>
  <c r="H66" i="16"/>
  <c r="G66" i="16"/>
  <c r="F66" i="16"/>
  <c r="E66" i="16"/>
  <c r="E67" i="16" s="1"/>
  <c r="D66" i="16"/>
  <c r="D67" i="16" s="1"/>
  <c r="C66" i="16"/>
  <c r="S65" i="16"/>
  <c r="N65" i="16"/>
  <c r="AD64" i="16"/>
  <c r="AC64" i="16"/>
  <c r="AB64" i="16"/>
  <c r="AA64" i="16"/>
  <c r="AB65" i="16" s="1"/>
  <c r="Z64" i="16"/>
  <c r="Y64" i="16"/>
  <c r="X64" i="16"/>
  <c r="W64" i="16"/>
  <c r="U64" i="16"/>
  <c r="S64" i="16"/>
  <c r="R64" i="16"/>
  <c r="Q64" i="16"/>
  <c r="P64" i="16"/>
  <c r="O64" i="16"/>
  <c r="N64" i="16"/>
  <c r="M64" i="16"/>
  <c r="M65" i="16" s="1"/>
  <c r="L64" i="16"/>
  <c r="K64" i="16"/>
  <c r="K65" i="16" s="1"/>
  <c r="J64" i="16"/>
  <c r="J65" i="16" s="1"/>
  <c r="I64" i="16"/>
  <c r="H64" i="16"/>
  <c r="G64" i="16"/>
  <c r="F64" i="16"/>
  <c r="E64" i="16"/>
  <c r="E65" i="16" s="1"/>
  <c r="D64" i="16"/>
  <c r="D65" i="16" s="1"/>
  <c r="C64" i="16"/>
  <c r="C65" i="16" s="1"/>
  <c r="AE62" i="16"/>
  <c r="AE64" i="16" s="1"/>
  <c r="U73" i="16" l="1"/>
  <c r="L65" i="16"/>
  <c r="C67" i="16"/>
  <c r="M67" i="16"/>
  <c r="Y67" i="16"/>
  <c r="C75" i="16"/>
  <c r="Q69" i="16"/>
  <c r="H69" i="16"/>
  <c r="D73" i="16"/>
  <c r="AB75" i="16"/>
  <c r="F65" i="16"/>
  <c r="C71" i="16"/>
  <c r="Y71" i="16"/>
  <c r="G75" i="16"/>
  <c r="R67" i="16"/>
  <c r="J69" i="16"/>
  <c r="U69" i="16"/>
  <c r="D71" i="16"/>
  <c r="H75" i="16"/>
  <c r="H71" i="16"/>
  <c r="N67" i="16"/>
  <c r="I75" i="16"/>
  <c r="O67" i="16"/>
  <c r="I65" i="16"/>
  <c r="Z65" i="16"/>
  <c r="L69" i="16"/>
  <c r="F71" i="16"/>
  <c r="P65" i="16"/>
  <c r="O69" i="16"/>
  <c r="K71" i="16"/>
  <c r="M75" i="16"/>
  <c r="P69" i="16"/>
  <c r="G65" i="16"/>
  <c r="Q65" i="16"/>
  <c r="AC65" i="16"/>
  <c r="AA65" i="16"/>
  <c r="L67" i="16"/>
  <c r="X67" i="16"/>
  <c r="R71" i="16"/>
  <c r="Z71" i="16"/>
  <c r="R69" i="16"/>
  <c r="H65" i="16"/>
  <c r="R65" i="16"/>
  <c r="AD65" i="16"/>
  <c r="I69" i="16"/>
  <c r="Z69" i="16"/>
  <c r="AD71" i="16"/>
  <c r="Q75" i="16"/>
  <c r="AC75" i="16"/>
  <c r="Y73" i="16"/>
  <c r="R75" i="16"/>
  <c r="AD75" i="16"/>
  <c r="H67" i="16"/>
  <c r="AD67" i="16"/>
  <c r="Z73" i="16"/>
  <c r="S73" i="16"/>
  <c r="F67" i="16"/>
  <c r="P67" i="16"/>
  <c r="AB67" i="16"/>
  <c r="X65" i="16"/>
  <c r="I71" i="16"/>
  <c r="F75" i="16"/>
  <c r="AD69" i="16"/>
  <c r="P73" i="16"/>
  <c r="J75" i="16"/>
  <c r="X71" i="16"/>
  <c r="W65" i="16"/>
  <c r="AA67" i="16"/>
  <c r="S69" i="16"/>
  <c r="K75" i="16"/>
  <c r="N71" i="16"/>
  <c r="Y65" i="16"/>
  <c r="N75" i="16"/>
  <c r="AC69" i="16"/>
  <c r="AC67" i="16"/>
  <c r="P71" i="16"/>
  <c r="O75" i="16"/>
  <c r="W71" i="16"/>
  <c r="U65" i="16"/>
  <c r="X69" i="16"/>
  <c r="W69" i="16"/>
  <c r="I67" i="16"/>
  <c r="Q71" i="16"/>
  <c r="W73" i="16"/>
  <c r="J67" i="16"/>
  <c r="L73" i="16"/>
  <c r="K67" i="16"/>
  <c r="G67" i="16"/>
  <c r="O65" i="16"/>
  <c r="Y69" i="16"/>
  <c r="AC71" i="16"/>
  <c r="AD74" i="15" l="1"/>
  <c r="AC74" i="15"/>
  <c r="AB74" i="15"/>
  <c r="AB75" i="15" s="1"/>
  <c r="AA74" i="15"/>
  <c r="AA75" i="15" s="1"/>
  <c r="Z74" i="15"/>
  <c r="Y74" i="15"/>
  <c r="X74" i="15"/>
  <c r="W74" i="15"/>
  <c r="U74" i="15"/>
  <c r="S74" i="15"/>
  <c r="R74" i="15"/>
  <c r="Q74" i="15"/>
  <c r="P74" i="15"/>
  <c r="O74" i="15"/>
  <c r="O75" i="15" s="1"/>
  <c r="N74" i="15"/>
  <c r="N75" i="15" s="1"/>
  <c r="M74" i="15"/>
  <c r="M75" i="15" s="1"/>
  <c r="L74" i="15"/>
  <c r="K74" i="15"/>
  <c r="K75" i="15" s="1"/>
  <c r="J74" i="15"/>
  <c r="I74" i="15"/>
  <c r="H74" i="15"/>
  <c r="G74" i="15"/>
  <c r="F74" i="15"/>
  <c r="E74" i="15"/>
  <c r="E75" i="15" s="1"/>
  <c r="D74" i="15"/>
  <c r="C74" i="15"/>
  <c r="AD72" i="15"/>
  <c r="AC72" i="15"/>
  <c r="AB72" i="15"/>
  <c r="AA72" i="15"/>
  <c r="AA73" i="15" s="1"/>
  <c r="Z72" i="15"/>
  <c r="Y72" i="15"/>
  <c r="X72" i="15"/>
  <c r="W72" i="15"/>
  <c r="U72" i="15"/>
  <c r="S72" i="15"/>
  <c r="U73" i="15" s="1"/>
  <c r="R72" i="15"/>
  <c r="Q72" i="15"/>
  <c r="P72" i="15"/>
  <c r="O72" i="15"/>
  <c r="O73" i="15" s="1"/>
  <c r="N72" i="15"/>
  <c r="N73" i="15" s="1"/>
  <c r="M72" i="15"/>
  <c r="M73" i="15" s="1"/>
  <c r="L72" i="15"/>
  <c r="L73" i="15" s="1"/>
  <c r="K72" i="15"/>
  <c r="K73" i="15" s="1"/>
  <c r="J72" i="15"/>
  <c r="J73" i="15" s="1"/>
  <c r="I72" i="15"/>
  <c r="I73" i="15" s="1"/>
  <c r="H72" i="15"/>
  <c r="G72" i="15"/>
  <c r="F72" i="15"/>
  <c r="E72" i="15"/>
  <c r="E73" i="15" s="1"/>
  <c r="D72" i="15"/>
  <c r="C72" i="15"/>
  <c r="AD70" i="15"/>
  <c r="AC70" i="15"/>
  <c r="AB70" i="15"/>
  <c r="AA70" i="15"/>
  <c r="Z70" i="15"/>
  <c r="Y70" i="15"/>
  <c r="X70" i="15"/>
  <c r="W70" i="15"/>
  <c r="U70" i="15"/>
  <c r="S70" i="15"/>
  <c r="S71" i="15" s="1"/>
  <c r="R70" i="15"/>
  <c r="Q70" i="15"/>
  <c r="P70" i="15"/>
  <c r="O70" i="15"/>
  <c r="N70" i="15"/>
  <c r="N71" i="15" s="1"/>
  <c r="M70" i="15"/>
  <c r="M71" i="15" s="1"/>
  <c r="L70" i="15"/>
  <c r="K70" i="15"/>
  <c r="J70" i="15"/>
  <c r="I70" i="15"/>
  <c r="H70" i="15"/>
  <c r="G70" i="15"/>
  <c r="F70" i="15"/>
  <c r="E70" i="15"/>
  <c r="E71" i="15" s="1"/>
  <c r="D70" i="15"/>
  <c r="C70" i="15"/>
  <c r="C71" i="15" s="1"/>
  <c r="AD68" i="15"/>
  <c r="AC68" i="15"/>
  <c r="AB68" i="15"/>
  <c r="AA68" i="15"/>
  <c r="AA69" i="15" s="1"/>
  <c r="Z68" i="15"/>
  <c r="Y68" i="15"/>
  <c r="X68" i="15"/>
  <c r="W68" i="15"/>
  <c r="U68" i="15"/>
  <c r="S68" i="15"/>
  <c r="R68" i="15"/>
  <c r="Q68" i="15"/>
  <c r="P68" i="15"/>
  <c r="O68" i="15"/>
  <c r="N68" i="15"/>
  <c r="N69" i="15" s="1"/>
  <c r="M68" i="15"/>
  <c r="L68" i="15"/>
  <c r="L69" i="15" s="1"/>
  <c r="K68" i="15"/>
  <c r="K69" i="15" s="1"/>
  <c r="J68" i="15"/>
  <c r="I68" i="15"/>
  <c r="H68" i="15"/>
  <c r="G68" i="15"/>
  <c r="F68" i="15"/>
  <c r="E68" i="15"/>
  <c r="E69" i="15" s="1"/>
  <c r="D68" i="15"/>
  <c r="C68" i="15"/>
  <c r="AD66" i="15"/>
  <c r="AC66" i="15"/>
  <c r="AB66" i="15"/>
  <c r="AA66" i="15"/>
  <c r="AC67" i="15" s="1"/>
  <c r="Z66" i="15"/>
  <c r="Y66" i="15"/>
  <c r="X66" i="15"/>
  <c r="W66" i="15"/>
  <c r="U66" i="15"/>
  <c r="S66" i="15"/>
  <c r="S67" i="15" s="1"/>
  <c r="R66" i="15"/>
  <c r="Q66" i="15"/>
  <c r="P66" i="15"/>
  <c r="O66" i="15"/>
  <c r="N66" i="15"/>
  <c r="M66" i="15"/>
  <c r="M67" i="15" s="1"/>
  <c r="L66" i="15"/>
  <c r="K66" i="15"/>
  <c r="J66" i="15"/>
  <c r="I66" i="15"/>
  <c r="H66" i="15"/>
  <c r="G66" i="15"/>
  <c r="F66" i="15"/>
  <c r="F67" i="15" s="1"/>
  <c r="E66" i="15"/>
  <c r="E67" i="15" s="1"/>
  <c r="D66" i="15"/>
  <c r="C66" i="15"/>
  <c r="AD64" i="15"/>
  <c r="AC64" i="15"/>
  <c r="AB64" i="15"/>
  <c r="AA64" i="15"/>
  <c r="AA65" i="15" s="1"/>
  <c r="Z64" i="15"/>
  <c r="Y64" i="15"/>
  <c r="X64" i="15"/>
  <c r="W64" i="15"/>
  <c r="U64" i="15"/>
  <c r="S64" i="15"/>
  <c r="R64" i="15"/>
  <c r="Q64" i="15"/>
  <c r="P64" i="15"/>
  <c r="O64" i="15"/>
  <c r="N64" i="15"/>
  <c r="O65" i="15" s="1"/>
  <c r="M64" i="15"/>
  <c r="L64" i="15"/>
  <c r="K64" i="15"/>
  <c r="K65" i="15" s="1"/>
  <c r="J64" i="15"/>
  <c r="I64" i="15"/>
  <c r="H64" i="15"/>
  <c r="G64" i="15"/>
  <c r="F64" i="15"/>
  <c r="E64" i="15"/>
  <c r="E65" i="15" s="1"/>
  <c r="D64" i="15"/>
  <c r="D65" i="15" s="1"/>
  <c r="C64" i="15"/>
  <c r="AE62" i="15"/>
  <c r="AE64" i="15" s="1"/>
  <c r="L65" i="15" l="1"/>
  <c r="D71" i="15"/>
  <c r="C75" i="15"/>
  <c r="O67" i="15"/>
  <c r="J71" i="15"/>
  <c r="W75" i="15"/>
  <c r="AB71" i="15"/>
  <c r="H73" i="15"/>
  <c r="L75" i="15"/>
  <c r="X75" i="15"/>
  <c r="Y75" i="15"/>
  <c r="Z69" i="15"/>
  <c r="R71" i="15"/>
  <c r="AD71" i="15"/>
  <c r="D75" i="15"/>
  <c r="P69" i="15"/>
  <c r="O71" i="15"/>
  <c r="F69" i="15"/>
  <c r="I65" i="15"/>
  <c r="G69" i="15"/>
  <c r="C73" i="15"/>
  <c r="AC75" i="15"/>
  <c r="U69" i="15"/>
  <c r="U75" i="15"/>
  <c r="X67" i="15"/>
  <c r="C67" i="15"/>
  <c r="Y67" i="15"/>
  <c r="Q69" i="15"/>
  <c r="J65" i="15"/>
  <c r="D67" i="15"/>
  <c r="Q67" i="15"/>
  <c r="Z67" i="15"/>
  <c r="H69" i="15"/>
  <c r="R69" i="15"/>
  <c r="L71" i="15"/>
  <c r="D73" i="15"/>
  <c r="AD75" i="15"/>
  <c r="AB69" i="15"/>
  <c r="C65" i="15"/>
  <c r="M65" i="15"/>
  <c r="G67" i="15"/>
  <c r="I69" i="15"/>
  <c r="Y69" i="15"/>
  <c r="S69" i="15"/>
  <c r="G71" i="15"/>
  <c r="W71" i="15"/>
  <c r="X73" i="15"/>
  <c r="J69" i="15"/>
  <c r="X71" i="15"/>
  <c r="Y73" i="15"/>
  <c r="P75" i="15"/>
  <c r="AC69" i="15"/>
  <c r="AD69" i="15"/>
  <c r="N67" i="15"/>
  <c r="Y71" i="15"/>
  <c r="Q75" i="15"/>
  <c r="F65" i="15"/>
  <c r="Q71" i="15"/>
  <c r="Z71" i="15"/>
  <c r="R75" i="15"/>
  <c r="U71" i="15"/>
  <c r="G65" i="15"/>
  <c r="I67" i="15"/>
  <c r="W67" i="15"/>
  <c r="C69" i="15"/>
  <c r="M69" i="15"/>
  <c r="F73" i="15"/>
  <c r="AB73" i="15"/>
  <c r="Z75" i="15"/>
  <c r="AB67" i="15"/>
  <c r="H65" i="15"/>
  <c r="L67" i="15"/>
  <c r="D69" i="15"/>
  <c r="G73" i="15"/>
  <c r="Q73" i="15"/>
  <c r="J75" i="15"/>
  <c r="AC73" i="15"/>
  <c r="AD73" i="15"/>
  <c r="Q65" i="15"/>
  <c r="AC65" i="15"/>
  <c r="AD65" i="15"/>
  <c r="W73" i="15"/>
  <c r="N65" i="15"/>
  <c r="Z65" i="15"/>
  <c r="AA67" i="15"/>
  <c r="AC71" i="15"/>
  <c r="R65" i="15"/>
  <c r="AA71" i="15"/>
  <c r="F75" i="15"/>
  <c r="G75" i="15"/>
  <c r="H71" i="15"/>
  <c r="H75" i="15"/>
  <c r="H67" i="15"/>
  <c r="P65" i="15"/>
  <c r="AB65" i="15"/>
  <c r="J67" i="15"/>
  <c r="U67" i="15"/>
  <c r="O69" i="15"/>
  <c r="I71" i="15"/>
  <c r="Z73" i="15"/>
  <c r="S73" i="15"/>
  <c r="I75" i="15"/>
  <c r="X65" i="15"/>
  <c r="W69" i="15"/>
  <c r="R67" i="15"/>
  <c r="AD67" i="15"/>
  <c r="F71" i="15"/>
  <c r="S65" i="15"/>
  <c r="K71" i="15"/>
  <c r="S75" i="15"/>
  <c r="W65" i="15"/>
  <c r="R73" i="15"/>
  <c r="U65" i="15"/>
  <c r="P73" i="15"/>
  <c r="Y65" i="15"/>
  <c r="X69" i="15"/>
  <c r="P71" i="15"/>
  <c r="K67" i="15"/>
  <c r="P67" i="15"/>
  <c r="AD74" i="14" l="1"/>
  <c r="AD75" i="14" s="1"/>
  <c r="AC74" i="14"/>
  <c r="AC75" i="14" s="1"/>
  <c r="AB74" i="14"/>
  <c r="AB75" i="14" s="1"/>
  <c r="AA74" i="14"/>
  <c r="AA75" i="14" s="1"/>
  <c r="Z74" i="14"/>
  <c r="Y74" i="14"/>
  <c r="Y75" i="14" s="1"/>
  <c r="X74" i="14"/>
  <c r="X75" i="14" s="1"/>
  <c r="W74" i="14"/>
  <c r="U74" i="14"/>
  <c r="S74" i="14"/>
  <c r="S75" i="14" s="1"/>
  <c r="R74" i="14"/>
  <c r="Q74" i="14"/>
  <c r="P74" i="14"/>
  <c r="O74" i="14"/>
  <c r="N74" i="14"/>
  <c r="N75" i="14" s="1"/>
  <c r="M74" i="14"/>
  <c r="L74" i="14"/>
  <c r="L75" i="14" s="1"/>
  <c r="K74" i="14"/>
  <c r="K75" i="14" s="1"/>
  <c r="J74" i="14"/>
  <c r="I74" i="14"/>
  <c r="H74" i="14"/>
  <c r="G74" i="14"/>
  <c r="F74" i="14"/>
  <c r="E74" i="14"/>
  <c r="E75" i="14" s="1"/>
  <c r="D74" i="14"/>
  <c r="D75" i="14" s="1"/>
  <c r="C74" i="14"/>
  <c r="C75" i="14" s="1"/>
  <c r="AB73" i="14"/>
  <c r="AD72" i="14"/>
  <c r="AC72" i="14"/>
  <c r="AB72" i="14"/>
  <c r="AA72" i="14"/>
  <c r="AC73" i="14" s="1"/>
  <c r="Z72" i="14"/>
  <c r="Y72" i="14"/>
  <c r="X72" i="14"/>
  <c r="W72" i="14"/>
  <c r="U72" i="14"/>
  <c r="S72" i="14"/>
  <c r="S73" i="14" s="1"/>
  <c r="R72" i="14"/>
  <c r="Q72" i="14"/>
  <c r="P72" i="14"/>
  <c r="O72" i="14"/>
  <c r="O73" i="14" s="1"/>
  <c r="N72" i="14"/>
  <c r="N73" i="14" s="1"/>
  <c r="M72" i="14"/>
  <c r="L72" i="14"/>
  <c r="K72" i="14"/>
  <c r="K73" i="14" s="1"/>
  <c r="J72" i="14"/>
  <c r="J73" i="14" s="1"/>
  <c r="I72" i="14"/>
  <c r="I73" i="14" s="1"/>
  <c r="H72" i="14"/>
  <c r="H73" i="14" s="1"/>
  <c r="G72" i="14"/>
  <c r="F72" i="14"/>
  <c r="E72" i="14"/>
  <c r="E73" i="14" s="1"/>
  <c r="D72" i="14"/>
  <c r="D73" i="14" s="1"/>
  <c r="C72" i="14"/>
  <c r="AD70" i="14"/>
  <c r="AC70" i="14"/>
  <c r="AB70" i="14"/>
  <c r="AA70" i="14"/>
  <c r="AA71" i="14" s="1"/>
  <c r="Z70" i="14"/>
  <c r="Z71" i="14" s="1"/>
  <c r="Y70" i="14"/>
  <c r="X70" i="14"/>
  <c r="W70" i="14"/>
  <c r="U70" i="14"/>
  <c r="S70" i="14"/>
  <c r="S71" i="14" s="1"/>
  <c r="R70" i="14"/>
  <c r="Q70" i="14"/>
  <c r="P70" i="14"/>
  <c r="O70" i="14"/>
  <c r="N70" i="14"/>
  <c r="P71" i="14" s="1"/>
  <c r="M70" i="14"/>
  <c r="L70" i="14"/>
  <c r="K70" i="14"/>
  <c r="K71" i="14" s="1"/>
  <c r="J70" i="14"/>
  <c r="J71" i="14" s="1"/>
  <c r="I70" i="14"/>
  <c r="I71" i="14" s="1"/>
  <c r="H70" i="14"/>
  <c r="H71" i="14" s="1"/>
  <c r="G70" i="14"/>
  <c r="G71" i="14" s="1"/>
  <c r="F70" i="14"/>
  <c r="F71" i="14" s="1"/>
  <c r="E70" i="14"/>
  <c r="E71" i="14" s="1"/>
  <c r="D70" i="14"/>
  <c r="D71" i="14" s="1"/>
  <c r="C70" i="14"/>
  <c r="AD68" i="14"/>
  <c r="AC68" i="14"/>
  <c r="AB68" i="14"/>
  <c r="AB69" i="14" s="1"/>
  <c r="AA68" i="14"/>
  <c r="AA69" i="14" s="1"/>
  <c r="Z68" i="14"/>
  <c r="Y68" i="14"/>
  <c r="X68" i="14"/>
  <c r="X69" i="14" s="1"/>
  <c r="W68" i="14"/>
  <c r="U68" i="14"/>
  <c r="U69" i="14" s="1"/>
  <c r="S68" i="14"/>
  <c r="S69" i="14" s="1"/>
  <c r="R68" i="14"/>
  <c r="Q68" i="14"/>
  <c r="Q69" i="14" s="1"/>
  <c r="P68" i="14"/>
  <c r="O68" i="14"/>
  <c r="N68" i="14"/>
  <c r="N69" i="14" s="1"/>
  <c r="M68" i="14"/>
  <c r="M69" i="14" s="1"/>
  <c r="L68" i="14"/>
  <c r="L69" i="14" s="1"/>
  <c r="K68" i="14"/>
  <c r="K69" i="14" s="1"/>
  <c r="J68" i="14"/>
  <c r="J69" i="14" s="1"/>
  <c r="I68" i="14"/>
  <c r="H68" i="14"/>
  <c r="G68" i="14"/>
  <c r="F68" i="14"/>
  <c r="E68" i="14"/>
  <c r="E69" i="14" s="1"/>
  <c r="D68" i="14"/>
  <c r="D69" i="14" s="1"/>
  <c r="C68" i="14"/>
  <c r="C69" i="14" s="1"/>
  <c r="R67" i="14"/>
  <c r="O67" i="14"/>
  <c r="N67" i="14"/>
  <c r="AD66" i="14"/>
  <c r="AC66" i="14"/>
  <c r="AB66" i="14"/>
  <c r="AA66" i="14"/>
  <c r="AD67" i="14" s="1"/>
  <c r="Z66" i="14"/>
  <c r="Y66" i="14"/>
  <c r="X66" i="14"/>
  <c r="W66" i="14"/>
  <c r="U66" i="14"/>
  <c r="S66" i="14"/>
  <c r="S67" i="14" s="1"/>
  <c r="R66" i="14"/>
  <c r="Q66" i="14"/>
  <c r="P66" i="14"/>
  <c r="O66" i="14"/>
  <c r="N66" i="14"/>
  <c r="M66" i="14"/>
  <c r="M67" i="14" s="1"/>
  <c r="L66" i="14"/>
  <c r="L67" i="14" s="1"/>
  <c r="K66" i="14"/>
  <c r="K67" i="14" s="1"/>
  <c r="J66" i="14"/>
  <c r="J67" i="14" s="1"/>
  <c r="I66" i="14"/>
  <c r="H66" i="14"/>
  <c r="G66" i="14"/>
  <c r="F66" i="14"/>
  <c r="E66" i="14"/>
  <c r="E67" i="14" s="1"/>
  <c r="D66" i="14"/>
  <c r="D67" i="14" s="1"/>
  <c r="C66" i="14"/>
  <c r="C67" i="14" s="1"/>
  <c r="AA65" i="14"/>
  <c r="AE64" i="14"/>
  <c r="AD64" i="14"/>
  <c r="AD65" i="14" s="1"/>
  <c r="AC64" i="14"/>
  <c r="AB64" i="14"/>
  <c r="AA64" i="14"/>
  <c r="Z64" i="14"/>
  <c r="Y64" i="14"/>
  <c r="X64" i="14"/>
  <c r="W64" i="14"/>
  <c r="U64" i="14"/>
  <c r="S64" i="14"/>
  <c r="X65" i="14" s="1"/>
  <c r="R64" i="14"/>
  <c r="R65" i="14" s="1"/>
  <c r="Q64" i="14"/>
  <c r="P64" i="14"/>
  <c r="O64" i="14"/>
  <c r="N64" i="14"/>
  <c r="N65" i="14" s="1"/>
  <c r="M64" i="14"/>
  <c r="M65" i="14" s="1"/>
  <c r="L64" i="14"/>
  <c r="K64" i="14"/>
  <c r="K65" i="14" s="1"/>
  <c r="J64" i="14"/>
  <c r="J65" i="14" s="1"/>
  <c r="I64" i="14"/>
  <c r="I65" i="14" s="1"/>
  <c r="H64" i="14"/>
  <c r="H65" i="14" s="1"/>
  <c r="G64" i="14"/>
  <c r="F64" i="14"/>
  <c r="E64" i="14"/>
  <c r="E65" i="14" s="1"/>
  <c r="D64" i="14"/>
  <c r="D65" i="14" s="1"/>
  <c r="C64" i="14"/>
  <c r="C65" i="14" s="1"/>
  <c r="AE62" i="14"/>
  <c r="U73" i="14" l="1"/>
  <c r="Y67" i="14"/>
  <c r="U67" i="14"/>
  <c r="Z67" i="14"/>
  <c r="O69" i="14"/>
  <c r="C73" i="14"/>
  <c r="F75" i="14"/>
  <c r="W67" i="14"/>
  <c r="F69" i="14"/>
  <c r="P69" i="14"/>
  <c r="Z73" i="14"/>
  <c r="G75" i="14"/>
  <c r="Z65" i="14"/>
  <c r="G69" i="14"/>
  <c r="H75" i="14"/>
  <c r="AB71" i="14"/>
  <c r="X67" i="14"/>
  <c r="F65" i="14"/>
  <c r="P65" i="14"/>
  <c r="AB65" i="14"/>
  <c r="H69" i="14"/>
  <c r="R69" i="14"/>
  <c r="F73" i="14"/>
  <c r="I75" i="14"/>
  <c r="G65" i="14"/>
  <c r="AC65" i="14"/>
  <c r="C71" i="14"/>
  <c r="J75" i="14"/>
  <c r="M75" i="14"/>
  <c r="O71" i="14"/>
  <c r="O75" i="14"/>
  <c r="Q71" i="14"/>
  <c r="AC71" i="14"/>
  <c r="R73" i="14"/>
  <c r="AD73" i="14"/>
  <c r="P75" i="14"/>
  <c r="AA67" i="14"/>
  <c r="W69" i="14"/>
  <c r="R71" i="14"/>
  <c r="AD71" i="14"/>
  <c r="Q75" i="14"/>
  <c r="F67" i="14"/>
  <c r="R75" i="14"/>
  <c r="AB67" i="14"/>
  <c r="Y65" i="14"/>
  <c r="G67" i="14"/>
  <c r="Q67" i="14"/>
  <c r="AC67" i="14"/>
  <c r="Y69" i="14"/>
  <c r="U71" i="14"/>
  <c r="W73" i="14"/>
  <c r="Z75" i="14"/>
  <c r="P67" i="14"/>
  <c r="Z69" i="14"/>
  <c r="L73" i="14"/>
  <c r="X73" i="14"/>
  <c r="Q65" i="14"/>
  <c r="S65" i="14"/>
  <c r="I67" i="14"/>
  <c r="M73" i="14"/>
  <c r="Y73" i="14"/>
  <c r="AA73" i="14"/>
  <c r="W71" i="14"/>
  <c r="AC69" i="14"/>
  <c r="U75" i="14"/>
  <c r="AD69" i="14"/>
  <c r="X71" i="14"/>
  <c r="W75" i="14"/>
  <c r="U65" i="14"/>
  <c r="L71" i="14"/>
  <c r="P73" i="14"/>
  <c r="I69" i="14"/>
  <c r="G73" i="14"/>
  <c r="Q73" i="14"/>
  <c r="L65" i="14"/>
  <c r="N71" i="14"/>
  <c r="W65" i="14"/>
  <c r="M71" i="14"/>
  <c r="Y71" i="14"/>
  <c r="O65" i="14"/>
  <c r="H67" i="14"/>
  <c r="AD74" i="13" l="1"/>
  <c r="AC74" i="13"/>
  <c r="AB74" i="13"/>
  <c r="AA74" i="13"/>
  <c r="AA75" i="13" s="1"/>
  <c r="Z74" i="13"/>
  <c r="Y74" i="13"/>
  <c r="Y75" i="13" s="1"/>
  <c r="X74" i="13"/>
  <c r="X75" i="13" s="1"/>
  <c r="W74" i="13"/>
  <c r="U74" i="13"/>
  <c r="S74" i="13"/>
  <c r="R74" i="13"/>
  <c r="Q74" i="13"/>
  <c r="P74" i="13"/>
  <c r="O74" i="13"/>
  <c r="O75" i="13" s="1"/>
  <c r="N74" i="13"/>
  <c r="N75" i="13" s="1"/>
  <c r="M74" i="13"/>
  <c r="M75" i="13" s="1"/>
  <c r="L74" i="13"/>
  <c r="K74" i="13"/>
  <c r="K75" i="13" s="1"/>
  <c r="J74" i="13"/>
  <c r="I74" i="13"/>
  <c r="H74" i="13"/>
  <c r="G74" i="13"/>
  <c r="F74" i="13"/>
  <c r="E74" i="13"/>
  <c r="E75" i="13" s="1"/>
  <c r="D74" i="13"/>
  <c r="D75" i="13" s="1"/>
  <c r="C74" i="13"/>
  <c r="C75" i="13" s="1"/>
  <c r="S73" i="13"/>
  <c r="AD72" i="13"/>
  <c r="AC72" i="13"/>
  <c r="AB72" i="13"/>
  <c r="AA72" i="13"/>
  <c r="Z72" i="13"/>
  <c r="Z73" i="13" s="1"/>
  <c r="Y72" i="13"/>
  <c r="Y73" i="13" s="1"/>
  <c r="X72" i="13"/>
  <c r="W72" i="13"/>
  <c r="U72" i="13"/>
  <c r="U73" i="13" s="1"/>
  <c r="S72" i="13"/>
  <c r="R72" i="13"/>
  <c r="Q72" i="13"/>
  <c r="Q73" i="13" s="1"/>
  <c r="P72" i="13"/>
  <c r="O72" i="13"/>
  <c r="N72" i="13"/>
  <c r="N73" i="13" s="1"/>
  <c r="M72" i="13"/>
  <c r="M73" i="13" s="1"/>
  <c r="L72" i="13"/>
  <c r="K72" i="13"/>
  <c r="K73" i="13" s="1"/>
  <c r="J72" i="13"/>
  <c r="J73" i="13" s="1"/>
  <c r="I72" i="13"/>
  <c r="H72" i="13"/>
  <c r="G72" i="13"/>
  <c r="F72" i="13"/>
  <c r="E72" i="13"/>
  <c r="E73" i="13" s="1"/>
  <c r="D72" i="13"/>
  <c r="D73" i="13" s="1"/>
  <c r="C72" i="13"/>
  <c r="C73" i="13" s="1"/>
  <c r="AD70" i="13"/>
  <c r="AC70" i="13"/>
  <c r="AB70" i="13"/>
  <c r="AB71" i="13" s="1"/>
  <c r="AA70" i="13"/>
  <c r="Z70" i="13"/>
  <c r="Y70" i="13"/>
  <c r="X70" i="13"/>
  <c r="W70" i="13"/>
  <c r="U70" i="13"/>
  <c r="S70" i="13"/>
  <c r="S71" i="13" s="1"/>
  <c r="R70" i="13"/>
  <c r="Q70" i="13"/>
  <c r="P70" i="13"/>
  <c r="O70" i="13"/>
  <c r="O71" i="13" s="1"/>
  <c r="N70" i="13"/>
  <c r="M70" i="13"/>
  <c r="L70" i="13"/>
  <c r="K70" i="13"/>
  <c r="J70" i="13"/>
  <c r="J71" i="13" s="1"/>
  <c r="I70" i="13"/>
  <c r="I71" i="13" s="1"/>
  <c r="H70" i="13"/>
  <c r="H71" i="13" s="1"/>
  <c r="G70" i="13"/>
  <c r="F70" i="13"/>
  <c r="E70" i="13"/>
  <c r="E71" i="13" s="1"/>
  <c r="D70" i="13"/>
  <c r="C70" i="13"/>
  <c r="AD68" i="13"/>
  <c r="AC68" i="13"/>
  <c r="AB68" i="13"/>
  <c r="AA68" i="13"/>
  <c r="AA69" i="13" s="1"/>
  <c r="Z68" i="13"/>
  <c r="Y68" i="13"/>
  <c r="X68" i="13"/>
  <c r="W68" i="13"/>
  <c r="U68" i="13"/>
  <c r="S68" i="13"/>
  <c r="R68" i="13"/>
  <c r="Q68" i="13"/>
  <c r="P68" i="13"/>
  <c r="O68" i="13"/>
  <c r="N68" i="13"/>
  <c r="N69" i="13" s="1"/>
  <c r="M68" i="13"/>
  <c r="M69" i="13" s="1"/>
  <c r="L68" i="13"/>
  <c r="L69" i="13" s="1"/>
  <c r="K68" i="13"/>
  <c r="K69" i="13" s="1"/>
  <c r="J68" i="13"/>
  <c r="I68" i="13"/>
  <c r="I69" i="13" s="1"/>
  <c r="H68" i="13"/>
  <c r="G68" i="13"/>
  <c r="G69" i="13" s="1"/>
  <c r="F68" i="13"/>
  <c r="F69" i="13" s="1"/>
  <c r="E68" i="13"/>
  <c r="E69" i="13" s="1"/>
  <c r="D68" i="13"/>
  <c r="D69" i="13" s="1"/>
  <c r="C68" i="13"/>
  <c r="C69" i="13" s="1"/>
  <c r="AA67" i="13"/>
  <c r="AD66" i="13"/>
  <c r="AC66" i="13"/>
  <c r="AB66" i="13"/>
  <c r="AA66" i="13"/>
  <c r="Z66" i="13"/>
  <c r="Y66" i="13"/>
  <c r="X66" i="13"/>
  <c r="W66" i="13"/>
  <c r="U66" i="13"/>
  <c r="S66" i="13"/>
  <c r="S67" i="13" s="1"/>
  <c r="R66" i="13"/>
  <c r="Q66" i="13"/>
  <c r="P66" i="13"/>
  <c r="O66" i="13"/>
  <c r="O67" i="13" s="1"/>
  <c r="N66" i="13"/>
  <c r="M66" i="13"/>
  <c r="L66" i="13"/>
  <c r="L67" i="13" s="1"/>
  <c r="K66" i="13"/>
  <c r="J66" i="13"/>
  <c r="J67" i="13" s="1"/>
  <c r="I66" i="13"/>
  <c r="H66" i="13"/>
  <c r="G66" i="13"/>
  <c r="F66" i="13"/>
  <c r="E66" i="13"/>
  <c r="E67" i="13" s="1"/>
  <c r="D66" i="13"/>
  <c r="C66" i="13"/>
  <c r="Z65" i="13"/>
  <c r="S65" i="13"/>
  <c r="N65" i="13"/>
  <c r="AD64" i="13"/>
  <c r="AC64" i="13"/>
  <c r="AB64" i="13"/>
  <c r="AA64" i="13"/>
  <c r="AA65" i="13" s="1"/>
  <c r="Z64" i="13"/>
  <c r="Y64" i="13"/>
  <c r="Y65" i="13" s="1"/>
  <c r="X64" i="13"/>
  <c r="X65" i="13" s="1"/>
  <c r="W64" i="13"/>
  <c r="W65" i="13" s="1"/>
  <c r="U64" i="13"/>
  <c r="U65" i="13" s="1"/>
  <c r="S64" i="13"/>
  <c r="R64" i="13"/>
  <c r="Q64" i="13"/>
  <c r="P64" i="13"/>
  <c r="O64" i="13"/>
  <c r="N64" i="13"/>
  <c r="M64" i="13"/>
  <c r="M65" i="13" s="1"/>
  <c r="L64" i="13"/>
  <c r="L65" i="13" s="1"/>
  <c r="K64" i="13"/>
  <c r="K65" i="13" s="1"/>
  <c r="J64" i="13"/>
  <c r="I64" i="13"/>
  <c r="H64" i="13"/>
  <c r="G64" i="13"/>
  <c r="F64" i="13"/>
  <c r="E64" i="13"/>
  <c r="E65" i="13" s="1"/>
  <c r="D64" i="13"/>
  <c r="D65" i="13" s="1"/>
  <c r="C64" i="13"/>
  <c r="AE62" i="13"/>
  <c r="AE64" i="13" s="1"/>
  <c r="C65" i="13" l="1"/>
  <c r="C67" i="13"/>
  <c r="D67" i="13"/>
  <c r="AB69" i="13"/>
  <c r="Q69" i="13"/>
  <c r="AD69" i="13"/>
  <c r="G65" i="13"/>
  <c r="Q65" i="13"/>
  <c r="Y69" i="13"/>
  <c r="Y71" i="13"/>
  <c r="G73" i="13"/>
  <c r="P69" i="13"/>
  <c r="J69" i="13"/>
  <c r="D71" i="13"/>
  <c r="Q71" i="13"/>
  <c r="Z71" i="13"/>
  <c r="H73" i="13"/>
  <c r="AD73" i="13"/>
  <c r="J75" i="13"/>
  <c r="U75" i="13"/>
  <c r="O69" i="13"/>
  <c r="AB75" i="13"/>
  <c r="AC69" i="13"/>
  <c r="F65" i="13"/>
  <c r="P65" i="13"/>
  <c r="AB67" i="13"/>
  <c r="R69" i="13"/>
  <c r="F73" i="13"/>
  <c r="AB73" i="13"/>
  <c r="H65" i="13"/>
  <c r="R65" i="13"/>
  <c r="I65" i="13"/>
  <c r="AC71" i="13"/>
  <c r="I73" i="13"/>
  <c r="W75" i="13"/>
  <c r="C71" i="13"/>
  <c r="O65" i="13"/>
  <c r="H69" i="13"/>
  <c r="O73" i="13"/>
  <c r="AC73" i="13"/>
  <c r="L75" i="13"/>
  <c r="P73" i="13"/>
  <c r="R71" i="13"/>
  <c r="AD71" i="13"/>
  <c r="W67" i="13"/>
  <c r="M71" i="13"/>
  <c r="R73" i="13"/>
  <c r="AC65" i="13"/>
  <c r="AD65" i="13"/>
  <c r="U71" i="13"/>
  <c r="F75" i="13"/>
  <c r="P75" i="13"/>
  <c r="AB65" i="13"/>
  <c r="I67" i="13"/>
  <c r="X67" i="13"/>
  <c r="M67" i="13"/>
  <c r="Y67" i="13"/>
  <c r="G71" i="13"/>
  <c r="W71" i="13"/>
  <c r="G75" i="13"/>
  <c r="Q75" i="13"/>
  <c r="AC75" i="13"/>
  <c r="U67" i="13"/>
  <c r="J65" i="13"/>
  <c r="R67" i="13"/>
  <c r="Z67" i="13"/>
  <c r="Z69" i="13"/>
  <c r="S69" i="13"/>
  <c r="L71" i="13"/>
  <c r="X71" i="13"/>
  <c r="AA71" i="13"/>
  <c r="H75" i="13"/>
  <c r="R75" i="13"/>
  <c r="AD75" i="13"/>
  <c r="W69" i="13"/>
  <c r="AD67" i="13"/>
  <c r="L73" i="13"/>
  <c r="X73" i="13"/>
  <c r="I75" i="13"/>
  <c r="Z75" i="13"/>
  <c r="W73" i="13"/>
  <c r="K71" i="13"/>
  <c r="AA73" i="13"/>
  <c r="S75" i="13"/>
  <c r="N67" i="13"/>
  <c r="P67" i="13"/>
  <c r="U69" i="13"/>
  <c r="N71" i="13"/>
  <c r="G67" i="13"/>
  <c r="Q67" i="13"/>
  <c r="AC67" i="13"/>
  <c r="F67" i="13"/>
  <c r="X69" i="13"/>
  <c r="F71" i="13"/>
  <c r="P71" i="13"/>
  <c r="K67" i="13"/>
  <c r="H67" i="13"/>
  <c r="AD74" i="12" l="1"/>
  <c r="AC74" i="12"/>
  <c r="AB74" i="12"/>
  <c r="AA74" i="12"/>
  <c r="AA75" i="12" s="1"/>
  <c r="Z74" i="12"/>
  <c r="Z75" i="12" s="1"/>
  <c r="Y74" i="12"/>
  <c r="Y75" i="12" s="1"/>
  <c r="X74" i="12"/>
  <c r="X75" i="12" s="1"/>
  <c r="W74" i="12"/>
  <c r="U74" i="12"/>
  <c r="S74" i="12"/>
  <c r="S75" i="12" s="1"/>
  <c r="R74" i="12"/>
  <c r="Q74" i="12"/>
  <c r="P74" i="12"/>
  <c r="O74" i="12"/>
  <c r="N74" i="12"/>
  <c r="N75" i="12" s="1"/>
  <c r="M74" i="12"/>
  <c r="L74" i="12"/>
  <c r="L75" i="12" s="1"/>
  <c r="K74" i="12"/>
  <c r="K75" i="12" s="1"/>
  <c r="J74" i="12"/>
  <c r="I74" i="12"/>
  <c r="H74" i="12"/>
  <c r="G74" i="12"/>
  <c r="F74" i="12"/>
  <c r="E74" i="12"/>
  <c r="E75" i="12" s="1"/>
  <c r="D74" i="12"/>
  <c r="D75" i="12" s="1"/>
  <c r="C74" i="12"/>
  <c r="C75" i="12" s="1"/>
  <c r="H73" i="12"/>
  <c r="F73" i="12"/>
  <c r="AD72" i="12"/>
  <c r="AC72" i="12"/>
  <c r="AB72" i="12"/>
  <c r="AB73" i="12" s="1"/>
  <c r="AA72" i="12"/>
  <c r="AA73" i="12" s="1"/>
  <c r="Z72" i="12"/>
  <c r="Y72" i="12"/>
  <c r="X72" i="12"/>
  <c r="W72" i="12"/>
  <c r="U72" i="12"/>
  <c r="S72" i="12"/>
  <c r="W73" i="12" s="1"/>
  <c r="R72" i="12"/>
  <c r="Q72" i="12"/>
  <c r="P72" i="12"/>
  <c r="O72" i="12"/>
  <c r="N72" i="12"/>
  <c r="N73" i="12" s="1"/>
  <c r="M72" i="12"/>
  <c r="M73" i="12" s="1"/>
  <c r="L72" i="12"/>
  <c r="L73" i="12" s="1"/>
  <c r="K72" i="12"/>
  <c r="K73" i="12" s="1"/>
  <c r="J72" i="12"/>
  <c r="J73" i="12" s="1"/>
  <c r="I72" i="12"/>
  <c r="I73" i="12" s="1"/>
  <c r="H72" i="12"/>
  <c r="G72" i="12"/>
  <c r="F72" i="12"/>
  <c r="E72" i="12"/>
  <c r="E73" i="12" s="1"/>
  <c r="D72" i="12"/>
  <c r="D73" i="12" s="1"/>
  <c r="C72" i="12"/>
  <c r="C73" i="12" s="1"/>
  <c r="AD70" i="12"/>
  <c r="AC70" i="12"/>
  <c r="AB70" i="12"/>
  <c r="AA70" i="12"/>
  <c r="Z70" i="12"/>
  <c r="Y70" i="12"/>
  <c r="Y71" i="12" s="1"/>
  <c r="X70" i="12"/>
  <c r="X71" i="12" s="1"/>
  <c r="W70" i="12"/>
  <c r="U70" i="12"/>
  <c r="U71" i="12" s="1"/>
  <c r="S70" i="12"/>
  <c r="S71" i="12" s="1"/>
  <c r="R70" i="12"/>
  <c r="Q70" i="12"/>
  <c r="P70" i="12"/>
  <c r="O70" i="12"/>
  <c r="O71" i="12" s="1"/>
  <c r="N70" i="12"/>
  <c r="N71" i="12" s="1"/>
  <c r="M70" i="12"/>
  <c r="M71" i="12" s="1"/>
  <c r="L70" i="12"/>
  <c r="L71" i="12" s="1"/>
  <c r="K70" i="12"/>
  <c r="J70" i="12"/>
  <c r="I70" i="12"/>
  <c r="H70" i="12"/>
  <c r="G70" i="12"/>
  <c r="F70" i="12"/>
  <c r="E70" i="12"/>
  <c r="E71" i="12" s="1"/>
  <c r="D70" i="12"/>
  <c r="D71" i="12" s="1"/>
  <c r="C70" i="12"/>
  <c r="C71" i="12" s="1"/>
  <c r="AD68" i="12"/>
  <c r="AC68" i="12"/>
  <c r="AB68" i="12"/>
  <c r="AA68" i="12"/>
  <c r="AA69" i="12" s="1"/>
  <c r="Z68" i="12"/>
  <c r="Y68" i="12"/>
  <c r="X68" i="12"/>
  <c r="U68" i="12"/>
  <c r="S68" i="12"/>
  <c r="Y69" i="12" s="1"/>
  <c r="R68" i="12"/>
  <c r="R69" i="12" s="1"/>
  <c r="Q68" i="12"/>
  <c r="P68" i="12"/>
  <c r="O68" i="12"/>
  <c r="N68" i="12"/>
  <c r="N69" i="12" s="1"/>
  <c r="M68" i="12"/>
  <c r="L68" i="12"/>
  <c r="K68" i="12"/>
  <c r="K69" i="12" s="1"/>
  <c r="J68" i="12"/>
  <c r="J69" i="12" s="1"/>
  <c r="I68" i="12"/>
  <c r="I69" i="12" s="1"/>
  <c r="H68" i="12"/>
  <c r="G68" i="12"/>
  <c r="F68" i="12"/>
  <c r="E68" i="12"/>
  <c r="E69" i="12" s="1"/>
  <c r="D68" i="12"/>
  <c r="D69" i="12" s="1"/>
  <c r="C68" i="12"/>
  <c r="AD66" i="12"/>
  <c r="AC66" i="12"/>
  <c r="AB66" i="12"/>
  <c r="AA66" i="12"/>
  <c r="Z66" i="12"/>
  <c r="Z67" i="12" s="1"/>
  <c r="Y66" i="12"/>
  <c r="Y67" i="12" s="1"/>
  <c r="X66" i="12"/>
  <c r="W66" i="12"/>
  <c r="U66" i="12"/>
  <c r="S66" i="12"/>
  <c r="S67" i="12" s="1"/>
  <c r="R66" i="12"/>
  <c r="Q66" i="12"/>
  <c r="P66" i="12"/>
  <c r="O66" i="12"/>
  <c r="O67" i="12" s="1"/>
  <c r="N66" i="12"/>
  <c r="N67" i="12" s="1"/>
  <c r="M66" i="12"/>
  <c r="L66" i="12"/>
  <c r="K66" i="12"/>
  <c r="J66" i="12"/>
  <c r="I66" i="12"/>
  <c r="H66" i="12"/>
  <c r="G66" i="12"/>
  <c r="F66" i="12"/>
  <c r="E66" i="12"/>
  <c r="E67" i="12" s="1"/>
  <c r="D66" i="12"/>
  <c r="C66" i="12"/>
  <c r="M65" i="12"/>
  <c r="L65" i="12"/>
  <c r="AD64" i="12"/>
  <c r="AC64" i="12"/>
  <c r="AC65" i="12" s="1"/>
  <c r="AB64" i="12"/>
  <c r="AB65" i="12" s="1"/>
  <c r="AA64" i="12"/>
  <c r="AA65" i="12" s="1"/>
  <c r="Z64" i="12"/>
  <c r="Y64" i="12"/>
  <c r="X64" i="12"/>
  <c r="U64" i="12"/>
  <c r="S64" i="12"/>
  <c r="R64" i="12"/>
  <c r="Q64" i="12"/>
  <c r="P64" i="12"/>
  <c r="O64" i="12"/>
  <c r="N64" i="12"/>
  <c r="N65" i="12" s="1"/>
  <c r="M64" i="12"/>
  <c r="L64" i="12"/>
  <c r="K64" i="12"/>
  <c r="K65" i="12" s="1"/>
  <c r="J64" i="12"/>
  <c r="J65" i="12" s="1"/>
  <c r="I64" i="12"/>
  <c r="H64" i="12"/>
  <c r="G64" i="12"/>
  <c r="F64" i="12"/>
  <c r="E64" i="12"/>
  <c r="E65" i="12" s="1"/>
  <c r="D64" i="12"/>
  <c r="D65" i="12" s="1"/>
  <c r="C64" i="12"/>
  <c r="C65" i="12" s="1"/>
  <c r="AE62" i="12"/>
  <c r="AE64" i="12" s="1"/>
  <c r="V59" i="12"/>
  <c r="W59" i="12" s="1"/>
  <c r="W68" i="12" s="1"/>
  <c r="W69" i="12" s="1"/>
  <c r="I65" i="12" l="1"/>
  <c r="X65" i="12"/>
  <c r="J67" i="12"/>
  <c r="C69" i="12"/>
  <c r="M69" i="12"/>
  <c r="AD73" i="12"/>
  <c r="J75" i="12"/>
  <c r="O69" i="12"/>
  <c r="C67" i="12"/>
  <c r="F69" i="12"/>
  <c r="P69" i="12"/>
  <c r="M75" i="12"/>
  <c r="D67" i="12"/>
  <c r="G69" i="12"/>
  <c r="Q69" i="12"/>
  <c r="AC67" i="12"/>
  <c r="H69" i="12"/>
  <c r="G71" i="12"/>
  <c r="AD69" i="12"/>
  <c r="F75" i="12"/>
  <c r="G75" i="12"/>
  <c r="P65" i="12"/>
  <c r="Q65" i="12"/>
  <c r="AD65" i="12"/>
  <c r="Q71" i="12"/>
  <c r="H75" i="12"/>
  <c r="AB69" i="12"/>
  <c r="F65" i="12"/>
  <c r="G65" i="12"/>
  <c r="H65" i="12"/>
  <c r="R65" i="12"/>
  <c r="L69" i="12"/>
  <c r="AC71" i="12"/>
  <c r="P75" i="12"/>
  <c r="AB75" i="12"/>
  <c r="AA71" i="12"/>
  <c r="X73" i="12"/>
  <c r="Q75" i="12"/>
  <c r="AC75" i="12"/>
  <c r="Y73" i="12"/>
  <c r="R75" i="12"/>
  <c r="AD75" i="12"/>
  <c r="U67" i="12"/>
  <c r="Z73" i="12"/>
  <c r="S73" i="12"/>
  <c r="O75" i="12"/>
  <c r="G67" i="12"/>
  <c r="W67" i="12"/>
  <c r="U75" i="12"/>
  <c r="L67" i="12"/>
  <c r="X67" i="12"/>
  <c r="H71" i="12"/>
  <c r="R71" i="12"/>
  <c r="AD71" i="12"/>
  <c r="W75" i="12"/>
  <c r="O65" i="12"/>
  <c r="Z69" i="12"/>
  <c r="I71" i="12"/>
  <c r="K71" i="12"/>
  <c r="G73" i="12"/>
  <c r="Q73" i="12"/>
  <c r="AC73" i="12"/>
  <c r="Q67" i="12"/>
  <c r="J71" i="12"/>
  <c r="S65" i="12"/>
  <c r="M67" i="12"/>
  <c r="AC69" i="12"/>
  <c r="W71" i="12"/>
  <c r="O73" i="12"/>
  <c r="I75" i="12"/>
  <c r="P73" i="12"/>
  <c r="AA67" i="12"/>
  <c r="S69" i="12"/>
  <c r="U65" i="12"/>
  <c r="F67" i="12"/>
  <c r="P67" i="12"/>
  <c r="AB67" i="12"/>
  <c r="U69" i="12"/>
  <c r="Z71" i="12"/>
  <c r="R73" i="12"/>
  <c r="Y65" i="12"/>
  <c r="Z65" i="12"/>
  <c r="H67" i="12"/>
  <c r="R67" i="12"/>
  <c r="AD67" i="12"/>
  <c r="X69" i="12"/>
  <c r="F71" i="12"/>
  <c r="P71" i="12"/>
  <c r="AB71" i="12"/>
  <c r="U73" i="12"/>
  <c r="W64" i="12"/>
  <c r="W65" i="12" s="1"/>
  <c r="I67" i="12"/>
  <c r="K67" i="12"/>
  <c r="E78" i="11" l="1"/>
  <c r="D78" i="11"/>
  <c r="C78" i="11"/>
  <c r="E77" i="11"/>
  <c r="D77" i="11"/>
  <c r="C77" i="11"/>
  <c r="AD78" i="11"/>
  <c r="AC78" i="11"/>
  <c r="AB78" i="11"/>
  <c r="AA78" i="11"/>
  <c r="Z78" i="11"/>
  <c r="Y78" i="11"/>
  <c r="X78" i="11"/>
  <c r="W78" i="11"/>
  <c r="U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AD77" i="11"/>
  <c r="AC77" i="11"/>
  <c r="AB77" i="11"/>
  <c r="AA77" i="11"/>
  <c r="Z77" i="11"/>
  <c r="Y77" i="11"/>
  <c r="X77" i="11"/>
  <c r="W77" i="11"/>
  <c r="U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AD74" i="11"/>
  <c r="AC74" i="11"/>
  <c r="AB74" i="11"/>
  <c r="AA74" i="11"/>
  <c r="AA75" i="11" s="1"/>
  <c r="Z74" i="11"/>
  <c r="Z75" i="11" s="1"/>
  <c r="Y74" i="11"/>
  <c r="X74" i="11"/>
  <c r="W74" i="11"/>
  <c r="U74" i="11"/>
  <c r="S74" i="11"/>
  <c r="X75" i="11" s="1"/>
  <c r="R74" i="11"/>
  <c r="Q74" i="11"/>
  <c r="P74" i="11"/>
  <c r="O74" i="11"/>
  <c r="N74" i="11"/>
  <c r="N75" i="11" s="1"/>
  <c r="M74" i="11"/>
  <c r="L74" i="11"/>
  <c r="K74" i="11"/>
  <c r="K75" i="11" s="1"/>
  <c r="J74" i="11"/>
  <c r="J75" i="11" s="1"/>
  <c r="I74" i="11"/>
  <c r="H74" i="11"/>
  <c r="H75" i="11" s="1"/>
  <c r="G74" i="11"/>
  <c r="G75" i="11" s="1"/>
  <c r="F74" i="11"/>
  <c r="F75" i="11" s="1"/>
  <c r="E74" i="11"/>
  <c r="E75" i="11" s="1"/>
  <c r="D74" i="11"/>
  <c r="D75" i="11" s="1"/>
  <c r="C74" i="11"/>
  <c r="AD72" i="11"/>
  <c r="AC72" i="11"/>
  <c r="AB72" i="11"/>
  <c r="AA72" i="11"/>
  <c r="AA73" i="11" s="1"/>
  <c r="Z72" i="11"/>
  <c r="Y72" i="11"/>
  <c r="X72" i="11"/>
  <c r="X73" i="11" s="1"/>
  <c r="W72" i="11"/>
  <c r="U72" i="11"/>
  <c r="S72" i="11"/>
  <c r="S73" i="11" s="1"/>
  <c r="R72" i="11"/>
  <c r="Q72" i="11"/>
  <c r="P72" i="11"/>
  <c r="O72" i="11"/>
  <c r="N72" i="11"/>
  <c r="N73" i="11" s="1"/>
  <c r="M72" i="11"/>
  <c r="M73" i="11" s="1"/>
  <c r="L72" i="11"/>
  <c r="L73" i="11" s="1"/>
  <c r="K72" i="11"/>
  <c r="K73" i="11" s="1"/>
  <c r="J72" i="11"/>
  <c r="I72" i="11"/>
  <c r="H72" i="11"/>
  <c r="G72" i="11"/>
  <c r="F72" i="11"/>
  <c r="E72" i="11"/>
  <c r="E73" i="11" s="1"/>
  <c r="D72" i="11"/>
  <c r="D73" i="11" s="1"/>
  <c r="C72" i="11"/>
  <c r="C73" i="11" s="1"/>
  <c r="Q71" i="11"/>
  <c r="AD70" i="11"/>
  <c r="AC70" i="11"/>
  <c r="AB70" i="11"/>
  <c r="AA70" i="11"/>
  <c r="AA71" i="11" s="1"/>
  <c r="Z70" i="11"/>
  <c r="Y70" i="11"/>
  <c r="X70" i="11"/>
  <c r="W70" i="11"/>
  <c r="U70" i="11"/>
  <c r="U71" i="11" s="1"/>
  <c r="S70" i="11"/>
  <c r="R70" i="11"/>
  <c r="Q70" i="11"/>
  <c r="P70" i="11"/>
  <c r="P71" i="11" s="1"/>
  <c r="O70" i="11"/>
  <c r="O71" i="11" s="1"/>
  <c r="N70" i="11"/>
  <c r="N71" i="11" s="1"/>
  <c r="M70" i="11"/>
  <c r="M71" i="11" s="1"/>
  <c r="L70" i="11"/>
  <c r="L71" i="11" s="1"/>
  <c r="K70" i="11"/>
  <c r="K71" i="11" s="1"/>
  <c r="J70" i="11"/>
  <c r="J71" i="11" s="1"/>
  <c r="I70" i="11"/>
  <c r="H70" i="11"/>
  <c r="G70" i="11"/>
  <c r="F70" i="11"/>
  <c r="E70" i="11"/>
  <c r="D71" i="11" s="1"/>
  <c r="D70" i="11"/>
  <c r="C70" i="11"/>
  <c r="AB69" i="11"/>
  <c r="AD68" i="11"/>
  <c r="AC68" i="11"/>
  <c r="AB68" i="11"/>
  <c r="AA68" i="11"/>
  <c r="Z68" i="11"/>
  <c r="Y68" i="11"/>
  <c r="X68" i="11"/>
  <c r="W68" i="11"/>
  <c r="U68" i="11"/>
  <c r="S68" i="11"/>
  <c r="S69" i="11" s="1"/>
  <c r="R68" i="11"/>
  <c r="Q68" i="11"/>
  <c r="P68" i="11"/>
  <c r="O68" i="11"/>
  <c r="N68" i="11"/>
  <c r="M68" i="11"/>
  <c r="L68" i="11"/>
  <c r="L69" i="11" s="1"/>
  <c r="K68" i="11"/>
  <c r="K69" i="11" s="1"/>
  <c r="J68" i="11"/>
  <c r="I68" i="11"/>
  <c r="H68" i="11"/>
  <c r="G68" i="11"/>
  <c r="F68" i="11"/>
  <c r="E68" i="11"/>
  <c r="E69" i="11" s="1"/>
  <c r="D68" i="11"/>
  <c r="C68" i="11"/>
  <c r="AA67" i="11"/>
  <c r="O67" i="11"/>
  <c r="L67" i="11"/>
  <c r="AD66" i="11"/>
  <c r="AD67" i="11" s="1"/>
  <c r="AC66" i="11"/>
  <c r="AB66" i="11"/>
  <c r="AA66" i="11"/>
  <c r="AB67" i="11" s="1"/>
  <c r="Z66" i="11"/>
  <c r="Y66" i="11"/>
  <c r="X66" i="11"/>
  <c r="W66" i="11"/>
  <c r="U66" i="11"/>
  <c r="S66" i="11"/>
  <c r="S67" i="11" s="1"/>
  <c r="R66" i="11"/>
  <c r="Q66" i="11"/>
  <c r="P66" i="11"/>
  <c r="O66" i="11"/>
  <c r="N66" i="11"/>
  <c r="P67" i="11" s="1"/>
  <c r="M66" i="11"/>
  <c r="L66" i="11"/>
  <c r="K66" i="11"/>
  <c r="F67" i="11" s="1"/>
  <c r="J66" i="11"/>
  <c r="J67" i="11" s="1"/>
  <c r="I66" i="11"/>
  <c r="I67" i="11" s="1"/>
  <c r="H66" i="11"/>
  <c r="G66" i="11"/>
  <c r="F66" i="11"/>
  <c r="E66" i="11"/>
  <c r="E67" i="11" s="1"/>
  <c r="D66" i="11"/>
  <c r="C66" i="11"/>
  <c r="AE64" i="11"/>
  <c r="AD64" i="11"/>
  <c r="AD65" i="11" s="1"/>
  <c r="AC64" i="11"/>
  <c r="AB64" i="11"/>
  <c r="AA64" i="11"/>
  <c r="AB65" i="11" s="1"/>
  <c r="Z64" i="11"/>
  <c r="Y64" i="11"/>
  <c r="X64" i="11"/>
  <c r="W64" i="11"/>
  <c r="U64" i="11"/>
  <c r="S64" i="11"/>
  <c r="U65" i="11" s="1"/>
  <c r="R64" i="11"/>
  <c r="Q64" i="11"/>
  <c r="P64" i="11"/>
  <c r="O64" i="11"/>
  <c r="N64" i="11"/>
  <c r="N65" i="11" s="1"/>
  <c r="M64" i="11"/>
  <c r="L64" i="11"/>
  <c r="K64" i="11"/>
  <c r="K65" i="11" s="1"/>
  <c r="J64" i="11"/>
  <c r="J65" i="11" s="1"/>
  <c r="I64" i="11"/>
  <c r="I65" i="11" s="1"/>
  <c r="H64" i="11"/>
  <c r="H65" i="11" s="1"/>
  <c r="G64" i="11"/>
  <c r="G65" i="11" s="1"/>
  <c r="F64" i="11"/>
  <c r="E64" i="11"/>
  <c r="E65" i="11" s="1"/>
  <c r="D64" i="11"/>
  <c r="C64" i="11"/>
  <c r="AE62" i="11"/>
  <c r="U69" i="11" l="1"/>
  <c r="O75" i="11"/>
  <c r="AD69" i="11"/>
  <c r="F65" i="11"/>
  <c r="G71" i="11"/>
  <c r="O73" i="11"/>
  <c r="C65" i="11"/>
  <c r="C67" i="11"/>
  <c r="M67" i="11"/>
  <c r="Y67" i="11"/>
  <c r="C69" i="11"/>
  <c r="M69" i="11"/>
  <c r="F73" i="11"/>
  <c r="AB73" i="11"/>
  <c r="I75" i="11"/>
  <c r="Y69" i="11"/>
  <c r="W69" i="11"/>
  <c r="S65" i="11"/>
  <c r="X67" i="11"/>
  <c r="X69" i="11"/>
  <c r="D65" i="11"/>
  <c r="Z65" i="11"/>
  <c r="D67" i="11"/>
  <c r="Z67" i="11"/>
  <c r="D69" i="11"/>
  <c r="Q69" i="11"/>
  <c r="Z69" i="11"/>
  <c r="G73" i="11"/>
  <c r="H67" i="11"/>
  <c r="R67" i="11"/>
  <c r="M75" i="11"/>
  <c r="Y75" i="11"/>
  <c r="C75" i="11"/>
  <c r="P75" i="11"/>
  <c r="AB75" i="11"/>
  <c r="AA65" i="11"/>
  <c r="W67" i="11"/>
  <c r="I73" i="11"/>
  <c r="Q65" i="11"/>
  <c r="AC65" i="11"/>
  <c r="N67" i="11"/>
  <c r="O69" i="11"/>
  <c r="J73" i="11"/>
  <c r="U73" i="11"/>
  <c r="Q75" i="11"/>
  <c r="AC75" i="11"/>
  <c r="U67" i="11"/>
  <c r="F71" i="11"/>
  <c r="Y73" i="11"/>
  <c r="E71" i="11"/>
  <c r="H73" i="11"/>
  <c r="R75" i="11"/>
  <c r="C71" i="11"/>
  <c r="AB71" i="11"/>
  <c r="H71" i="11"/>
  <c r="R71" i="11"/>
  <c r="AD71" i="11"/>
  <c r="P73" i="11"/>
  <c r="AD75" i="11"/>
  <c r="G67" i="11"/>
  <c r="Q67" i="11"/>
  <c r="AC67" i="11"/>
  <c r="I71" i="11"/>
  <c r="X71" i="11"/>
  <c r="AC73" i="11"/>
  <c r="P65" i="11"/>
  <c r="N69" i="11"/>
  <c r="K67" i="11"/>
  <c r="AA69" i="11"/>
  <c r="S71" i="11"/>
  <c r="F69" i="11"/>
  <c r="P69" i="11"/>
  <c r="Z73" i="11"/>
  <c r="G69" i="11"/>
  <c r="S75" i="11"/>
  <c r="AC71" i="11"/>
  <c r="W73" i="11"/>
  <c r="R65" i="11"/>
  <c r="AC69" i="11"/>
  <c r="U75" i="11"/>
  <c r="W75" i="11"/>
  <c r="W71" i="11"/>
  <c r="H69" i="11"/>
  <c r="R69" i="11"/>
  <c r="W65" i="11"/>
  <c r="I69" i="11"/>
  <c r="Y71" i="11"/>
  <c r="Q73" i="11"/>
  <c r="L65" i="11"/>
  <c r="X65" i="11"/>
  <c r="J69" i="11"/>
  <c r="Z71" i="11"/>
  <c r="R73" i="11"/>
  <c r="AD73" i="11"/>
  <c r="L75" i="11"/>
  <c r="O65" i="11"/>
  <c r="M65" i="11"/>
  <c r="Y65" i="11"/>
  <c r="M78" i="10" l="1"/>
  <c r="L78" i="10"/>
  <c r="K78" i="10"/>
  <c r="M77" i="10"/>
  <c r="L77" i="10"/>
  <c r="K77" i="10"/>
  <c r="K75" i="10"/>
  <c r="AL78" i="10"/>
  <c r="AK78" i="10"/>
  <c r="AJ78" i="10"/>
  <c r="AI78" i="10"/>
  <c r="AH78" i="10"/>
  <c r="AG78" i="10"/>
  <c r="AF78" i="10"/>
  <c r="AE78" i="10"/>
  <c r="AC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AL77" i="10"/>
  <c r="AK77" i="10"/>
  <c r="AJ77" i="10"/>
  <c r="AI77" i="10"/>
  <c r="AH77" i="10"/>
  <c r="AG77" i="10"/>
  <c r="AF77" i="10"/>
  <c r="AE77" i="10"/>
  <c r="AC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AL74" i="10"/>
  <c r="AK74" i="10"/>
  <c r="AJ74" i="10"/>
  <c r="AI74" i="10"/>
  <c r="AI75" i="10" s="1"/>
  <c r="AH74" i="10"/>
  <c r="AG74" i="10"/>
  <c r="AF74" i="10"/>
  <c r="AE74" i="10"/>
  <c r="AC74" i="10"/>
  <c r="AA74" i="10"/>
  <c r="Z74" i="10"/>
  <c r="Y74" i="10"/>
  <c r="X74" i="10"/>
  <c r="W74" i="10"/>
  <c r="W75" i="10" s="1"/>
  <c r="V74" i="10"/>
  <c r="V75" i="10" s="1"/>
  <c r="U74" i="10"/>
  <c r="U75" i="10" s="1"/>
  <c r="T74" i="10"/>
  <c r="T75" i="10" s="1"/>
  <c r="S74" i="10"/>
  <c r="S75" i="10" s="1"/>
  <c r="R74" i="10"/>
  <c r="R75" i="10" s="1"/>
  <c r="Q74" i="10"/>
  <c r="P74" i="10"/>
  <c r="O74" i="10"/>
  <c r="N74" i="10"/>
  <c r="M74" i="10"/>
  <c r="M75" i="10" s="1"/>
  <c r="L74" i="10"/>
  <c r="K74" i="10"/>
  <c r="AI73" i="10"/>
  <c r="AL72" i="10"/>
  <c r="AK72" i="10"/>
  <c r="AJ72" i="10"/>
  <c r="AJ73" i="10" s="1"/>
  <c r="AI72" i="10"/>
  <c r="AH72" i="10"/>
  <c r="AG72" i="10"/>
  <c r="AG73" i="10" s="1"/>
  <c r="AF72" i="10"/>
  <c r="AE72" i="10"/>
  <c r="AC72" i="10"/>
  <c r="AA72" i="10"/>
  <c r="AA73" i="10" s="1"/>
  <c r="Z72" i="10"/>
  <c r="Y72" i="10"/>
  <c r="X72" i="10"/>
  <c r="W72" i="10"/>
  <c r="V72" i="10"/>
  <c r="U72" i="10"/>
  <c r="U73" i="10" s="1"/>
  <c r="T72" i="10"/>
  <c r="S72" i="10"/>
  <c r="R72" i="10"/>
  <c r="Q72" i="10"/>
  <c r="P72" i="10"/>
  <c r="P73" i="10" s="1"/>
  <c r="O72" i="10"/>
  <c r="N72" i="10"/>
  <c r="M72" i="10"/>
  <c r="M73" i="10" s="1"/>
  <c r="L72" i="10"/>
  <c r="L73" i="10" s="1"/>
  <c r="K72" i="10"/>
  <c r="K73" i="10" s="1"/>
  <c r="AL70" i="10"/>
  <c r="AK70" i="10"/>
  <c r="AJ70" i="10"/>
  <c r="AI70" i="10"/>
  <c r="AI71" i="10" s="1"/>
  <c r="AH70" i="10"/>
  <c r="AG70" i="10"/>
  <c r="AF70" i="10"/>
  <c r="AE70" i="10"/>
  <c r="AC70" i="10"/>
  <c r="AC71" i="10" s="1"/>
  <c r="AA70" i="10"/>
  <c r="Z70" i="10"/>
  <c r="Y70" i="10"/>
  <c r="X70" i="10"/>
  <c r="W70" i="10"/>
  <c r="V70" i="10"/>
  <c r="V71" i="10" s="1"/>
  <c r="U70" i="10"/>
  <c r="U71" i="10" s="1"/>
  <c r="T70" i="10"/>
  <c r="S70" i="10"/>
  <c r="S71" i="10" s="1"/>
  <c r="R70" i="10"/>
  <c r="R71" i="10" s="1"/>
  <c r="Q70" i="10"/>
  <c r="P70" i="10"/>
  <c r="P71" i="10" s="1"/>
  <c r="O70" i="10"/>
  <c r="O71" i="10" s="1"/>
  <c r="N70" i="10"/>
  <c r="N71" i="10" s="1"/>
  <c r="M70" i="10"/>
  <c r="M71" i="10" s="1"/>
  <c r="L70" i="10"/>
  <c r="L71" i="10" s="1"/>
  <c r="K70" i="10"/>
  <c r="K71" i="10" s="1"/>
  <c r="AL68" i="10"/>
  <c r="AK68" i="10"/>
  <c r="AJ68" i="10"/>
  <c r="AJ69" i="10" s="1"/>
  <c r="AI68" i="10"/>
  <c r="AL69" i="10" s="1"/>
  <c r="AH68" i="10"/>
  <c r="AH69" i="10" s="1"/>
  <c r="AG68" i="10"/>
  <c r="AG69" i="10" s="1"/>
  <c r="AF68" i="10"/>
  <c r="AE68" i="10"/>
  <c r="AC68" i="10"/>
  <c r="AC69" i="10" s="1"/>
  <c r="AA68" i="10"/>
  <c r="AA69" i="10" s="1"/>
  <c r="Z68" i="10"/>
  <c r="Y68" i="10"/>
  <c r="X68" i="10"/>
  <c r="W68" i="10"/>
  <c r="V68" i="10"/>
  <c r="X69" i="10" s="1"/>
  <c r="U68" i="10"/>
  <c r="U69" i="10" s="1"/>
  <c r="T68" i="10"/>
  <c r="S68" i="10"/>
  <c r="S69" i="10" s="1"/>
  <c r="R68" i="10"/>
  <c r="Q68" i="10"/>
  <c r="Q69" i="10" s="1"/>
  <c r="P68" i="10"/>
  <c r="O68" i="10"/>
  <c r="O69" i="10" s="1"/>
  <c r="N68" i="10"/>
  <c r="N69" i="10" s="1"/>
  <c r="M68" i="10"/>
  <c r="M69" i="10" s="1"/>
  <c r="L68" i="10"/>
  <c r="L69" i="10" s="1"/>
  <c r="K68" i="10"/>
  <c r="K69" i="10" s="1"/>
  <c r="S67" i="10"/>
  <c r="AL66" i="10"/>
  <c r="AK66" i="10"/>
  <c r="AJ66" i="10"/>
  <c r="AI66" i="10"/>
  <c r="AI67" i="10" s="1"/>
  <c r="AH66" i="10"/>
  <c r="AG66" i="10"/>
  <c r="AF66" i="10"/>
  <c r="AE66" i="10"/>
  <c r="AC66" i="10"/>
  <c r="AC67" i="10" s="1"/>
  <c r="AA66" i="10"/>
  <c r="Z66" i="10"/>
  <c r="Y66" i="10"/>
  <c r="X66" i="10"/>
  <c r="W66" i="10"/>
  <c r="V66" i="10"/>
  <c r="X67" i="10" s="1"/>
  <c r="U66" i="10"/>
  <c r="U67" i="10" s="1"/>
  <c r="T66" i="10"/>
  <c r="T67" i="10" s="1"/>
  <c r="S66" i="10"/>
  <c r="N67" i="10" s="1"/>
  <c r="R66" i="10"/>
  <c r="R67" i="10" s="1"/>
  <c r="Q66" i="10"/>
  <c r="P66" i="10"/>
  <c r="O66" i="10"/>
  <c r="N66" i="10"/>
  <c r="M66" i="10"/>
  <c r="M67" i="10" s="1"/>
  <c r="L66" i="10"/>
  <c r="L67" i="10" s="1"/>
  <c r="K66" i="10"/>
  <c r="K67" i="10" s="1"/>
  <c r="H65" i="10"/>
  <c r="AL64" i="10"/>
  <c r="AK64" i="10"/>
  <c r="AJ64" i="10"/>
  <c r="AI64" i="10"/>
  <c r="AL65" i="10" s="1"/>
  <c r="AH64" i="10"/>
  <c r="AG64" i="10"/>
  <c r="AF64" i="10"/>
  <c r="AE64" i="10"/>
  <c r="AC64" i="10"/>
  <c r="AC65" i="10" s="1"/>
  <c r="AA64" i="10"/>
  <c r="AA65" i="10" s="1"/>
  <c r="Z64" i="10"/>
  <c r="Y64" i="10"/>
  <c r="X64" i="10"/>
  <c r="X65" i="10" s="1"/>
  <c r="W64" i="10"/>
  <c r="V64" i="10"/>
  <c r="V65" i="10" s="1"/>
  <c r="U64" i="10"/>
  <c r="U65" i="10" s="1"/>
  <c r="T64" i="10"/>
  <c r="T65" i="10" s="1"/>
  <c r="S64" i="10"/>
  <c r="R64" i="10"/>
  <c r="Q64" i="10"/>
  <c r="P64" i="10"/>
  <c r="O64" i="10"/>
  <c r="N64" i="10"/>
  <c r="M64" i="10"/>
  <c r="M65" i="10" s="1"/>
  <c r="L64" i="10"/>
  <c r="L65" i="10" s="1"/>
  <c r="K64" i="10"/>
  <c r="K65" i="10" s="1"/>
  <c r="J64" i="10"/>
  <c r="I64" i="10"/>
  <c r="H64" i="10"/>
  <c r="G64" i="10"/>
  <c r="G65" i="10" s="1"/>
  <c r="F64" i="10"/>
  <c r="E64" i="10"/>
  <c r="D64" i="10"/>
  <c r="D65" i="10" s="1"/>
  <c r="C64" i="10"/>
  <c r="AM62" i="10"/>
  <c r="AM64" i="10" s="1"/>
  <c r="V69" i="10" l="1"/>
  <c r="P67" i="10"/>
  <c r="AL67" i="10"/>
  <c r="Y73" i="10"/>
  <c r="AH73" i="10"/>
  <c r="Z67" i="10"/>
  <c r="F65" i="10"/>
  <c r="Q67" i="10"/>
  <c r="AH67" i="10"/>
  <c r="T71" i="10"/>
  <c r="W73" i="10"/>
  <c r="AL73" i="10"/>
  <c r="W71" i="10"/>
  <c r="I65" i="10"/>
  <c r="X71" i="10"/>
  <c r="AJ71" i="10"/>
  <c r="Q73" i="10"/>
  <c r="R65" i="10"/>
  <c r="J65" i="10"/>
  <c r="AG65" i="10"/>
  <c r="Y71" i="10"/>
  <c r="AK71" i="10"/>
  <c r="R73" i="10"/>
  <c r="AL71" i="10"/>
  <c r="AG75" i="10"/>
  <c r="AE65" i="10"/>
  <c r="AF65" i="10"/>
  <c r="AH65" i="10"/>
  <c r="W67" i="10"/>
  <c r="Z71" i="10"/>
  <c r="C65" i="10"/>
  <c r="W65" i="10"/>
  <c r="AJ67" i="10"/>
  <c r="P69" i="10"/>
  <c r="Q71" i="10"/>
  <c r="AH71" i="10"/>
  <c r="T73" i="10"/>
  <c r="AF73" i="10"/>
  <c r="L75" i="10"/>
  <c r="AH75" i="10"/>
  <c r="W69" i="10"/>
  <c r="N65" i="10"/>
  <c r="AJ65" i="10"/>
  <c r="AK65" i="10"/>
  <c r="P65" i="10"/>
  <c r="V67" i="10"/>
  <c r="AI69" i="10"/>
  <c r="N75" i="10"/>
  <c r="X75" i="10"/>
  <c r="AJ75" i="10"/>
  <c r="O65" i="10"/>
  <c r="O75" i="10"/>
  <c r="Y75" i="10"/>
  <c r="AK75" i="10"/>
  <c r="E65" i="10"/>
  <c r="V73" i="10"/>
  <c r="P75" i="10"/>
  <c r="Z75" i="10"/>
  <c r="AL75" i="10"/>
  <c r="S65" i="10"/>
  <c r="AE69" i="10"/>
  <c r="AC73" i="10"/>
  <c r="Q75" i="10"/>
  <c r="AF75" i="10"/>
  <c r="Q65" i="10"/>
  <c r="O67" i="10"/>
  <c r="Y67" i="10"/>
  <c r="AK67" i="10"/>
  <c r="T69" i="10"/>
  <c r="AF69" i="10"/>
  <c r="AA71" i="10"/>
  <c r="N73" i="10"/>
  <c r="AE73" i="10"/>
  <c r="AG67" i="10"/>
  <c r="AK69" i="10"/>
  <c r="AF71" i="10"/>
  <c r="AG71" i="10"/>
  <c r="AI65" i="10"/>
  <c r="AA67" i="10"/>
  <c r="S73" i="10"/>
  <c r="Z65" i="10"/>
  <c r="Y65" i="10"/>
  <c r="AA75" i="10"/>
  <c r="AE67" i="10"/>
  <c r="AC75" i="10"/>
  <c r="AF67" i="10"/>
  <c r="AE75" i="10"/>
  <c r="AE71" i="10"/>
  <c r="Z69" i="10"/>
  <c r="O73" i="10"/>
  <c r="AK73" i="10"/>
  <c r="R69" i="10"/>
  <c r="Z73" i="10"/>
  <c r="Y69" i="10"/>
  <c r="X73" i="10"/>
  <c r="M78" i="9" l="1"/>
  <c r="L78" i="9"/>
  <c r="K78" i="9"/>
  <c r="M77" i="9"/>
  <c r="L77" i="9"/>
  <c r="K77" i="9"/>
  <c r="M73" i="9"/>
  <c r="M67" i="9"/>
  <c r="L67" i="9"/>
  <c r="AL78" i="9"/>
  <c r="AK78" i="9"/>
  <c r="AJ78" i="9"/>
  <c r="AI78" i="9"/>
  <c r="AH78" i="9"/>
  <c r="AG78" i="9"/>
  <c r="AF78" i="9"/>
  <c r="AE78" i="9"/>
  <c r="AC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AL77" i="9"/>
  <c r="AK77" i="9"/>
  <c r="AJ77" i="9"/>
  <c r="AI77" i="9"/>
  <c r="AH77" i="9"/>
  <c r="AG77" i="9"/>
  <c r="AF77" i="9"/>
  <c r="AE77" i="9"/>
  <c r="AC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AL74" i="9"/>
  <c r="AK74" i="9"/>
  <c r="AJ74" i="9"/>
  <c r="AI74" i="9"/>
  <c r="AI75" i="9" s="1"/>
  <c r="AH74" i="9"/>
  <c r="AH75" i="9" s="1"/>
  <c r="AG74" i="9"/>
  <c r="AF74" i="9"/>
  <c r="AE74" i="9"/>
  <c r="AC74" i="9"/>
  <c r="AA74" i="9"/>
  <c r="Z74" i="9"/>
  <c r="Y74" i="9"/>
  <c r="X74" i="9"/>
  <c r="W74" i="9"/>
  <c r="W75" i="9" s="1"/>
  <c r="V74" i="9"/>
  <c r="V75" i="9" s="1"/>
  <c r="U74" i="9"/>
  <c r="T74" i="9"/>
  <c r="S74" i="9"/>
  <c r="S75" i="9" s="1"/>
  <c r="R74" i="9"/>
  <c r="R75" i="9" s="1"/>
  <c r="Q74" i="9"/>
  <c r="P74" i="9"/>
  <c r="O74" i="9"/>
  <c r="N74" i="9"/>
  <c r="N75" i="9" s="1"/>
  <c r="M74" i="9"/>
  <c r="M75" i="9" s="1"/>
  <c r="L74" i="9"/>
  <c r="K74" i="9"/>
  <c r="AL72" i="9"/>
  <c r="AK72" i="9"/>
  <c r="AJ72" i="9"/>
  <c r="AI72" i="9"/>
  <c r="AK73" i="9" s="1"/>
  <c r="AH72" i="9"/>
  <c r="AG72" i="9"/>
  <c r="AG73" i="9" s="1"/>
  <c r="AF72" i="9"/>
  <c r="AF73" i="9" s="1"/>
  <c r="AC72" i="9"/>
  <c r="AA72" i="9"/>
  <c r="AA73" i="9" s="1"/>
  <c r="Z72" i="9"/>
  <c r="Y72" i="9"/>
  <c r="X72" i="9"/>
  <c r="W72" i="9"/>
  <c r="V72" i="9"/>
  <c r="Y73" i="9" s="1"/>
  <c r="U72" i="9"/>
  <c r="T72" i="9"/>
  <c r="S72" i="9"/>
  <c r="R72" i="9"/>
  <c r="Q72" i="9"/>
  <c r="P72" i="9"/>
  <c r="O72" i="9"/>
  <c r="N72" i="9"/>
  <c r="M72" i="9"/>
  <c r="L72" i="9"/>
  <c r="L73" i="9" s="1"/>
  <c r="K72" i="9"/>
  <c r="K73" i="9" s="1"/>
  <c r="AL70" i="9"/>
  <c r="AL71" i="9" s="1"/>
  <c r="AK70" i="9"/>
  <c r="AK71" i="9" s="1"/>
  <c r="AJ70" i="9"/>
  <c r="AJ71" i="9" s="1"/>
  <c r="AI70" i="9"/>
  <c r="AI71" i="9" s="1"/>
  <c r="AH70" i="9"/>
  <c r="AG70" i="9"/>
  <c r="AF70" i="9"/>
  <c r="AE70" i="9"/>
  <c r="AC70" i="9"/>
  <c r="AA70" i="9"/>
  <c r="AF71" i="9" s="1"/>
  <c r="Z70" i="9"/>
  <c r="Z71" i="9" s="1"/>
  <c r="Y70" i="9"/>
  <c r="Y71" i="9" s="1"/>
  <c r="X70" i="9"/>
  <c r="X71" i="9" s="1"/>
  <c r="W70" i="9"/>
  <c r="W71" i="9" s="1"/>
  <c r="V70" i="9"/>
  <c r="V71" i="9" s="1"/>
  <c r="U70" i="9"/>
  <c r="T70" i="9"/>
  <c r="S70" i="9"/>
  <c r="S71" i="9" s="1"/>
  <c r="R70" i="9"/>
  <c r="R71" i="9" s="1"/>
  <c r="Q70" i="9"/>
  <c r="Q71" i="9" s="1"/>
  <c r="P70" i="9"/>
  <c r="P71" i="9" s="1"/>
  <c r="O70" i="9"/>
  <c r="N70" i="9"/>
  <c r="M70" i="9"/>
  <c r="M71" i="9" s="1"/>
  <c r="L70" i="9"/>
  <c r="K70" i="9"/>
  <c r="AL68" i="9"/>
  <c r="AK68" i="9"/>
  <c r="AJ68" i="9"/>
  <c r="AI68" i="9"/>
  <c r="AI69" i="9" s="1"/>
  <c r="AH68" i="9"/>
  <c r="AG68" i="9"/>
  <c r="AF68" i="9"/>
  <c r="AC68" i="9"/>
  <c r="AA68" i="9"/>
  <c r="AA69" i="9" s="1"/>
  <c r="Z68" i="9"/>
  <c r="Y68" i="9"/>
  <c r="X68" i="9"/>
  <c r="W68" i="9"/>
  <c r="W69" i="9" s="1"/>
  <c r="V68" i="9"/>
  <c r="U68" i="9"/>
  <c r="T68" i="9"/>
  <c r="S68" i="9"/>
  <c r="R68" i="9"/>
  <c r="Q68" i="9"/>
  <c r="P68" i="9"/>
  <c r="O68" i="9"/>
  <c r="N68" i="9"/>
  <c r="M68" i="9"/>
  <c r="M69" i="9" s="1"/>
  <c r="L68" i="9"/>
  <c r="K68" i="9"/>
  <c r="AL66" i="9"/>
  <c r="AK66" i="9"/>
  <c r="AJ66" i="9"/>
  <c r="AI66" i="9"/>
  <c r="AJ67" i="9" s="1"/>
  <c r="AH66" i="9"/>
  <c r="AG66" i="9"/>
  <c r="AF66" i="9"/>
  <c r="AC66" i="9"/>
  <c r="AC67" i="9" s="1"/>
  <c r="AA66" i="9"/>
  <c r="Z66" i="9"/>
  <c r="Y66" i="9"/>
  <c r="X66" i="9"/>
  <c r="W66" i="9"/>
  <c r="W67" i="9" s="1"/>
  <c r="V66" i="9"/>
  <c r="X67" i="9" s="1"/>
  <c r="U66" i="9"/>
  <c r="U67" i="9" s="1"/>
  <c r="T66" i="9"/>
  <c r="T67" i="9" s="1"/>
  <c r="S66" i="9"/>
  <c r="S67" i="9" s="1"/>
  <c r="R66" i="9"/>
  <c r="Q66" i="9"/>
  <c r="P66" i="9"/>
  <c r="O66" i="9"/>
  <c r="N66" i="9"/>
  <c r="M66" i="9"/>
  <c r="L66" i="9"/>
  <c r="K66" i="9"/>
  <c r="K67" i="9" s="1"/>
  <c r="J65" i="9"/>
  <c r="AL64" i="9"/>
  <c r="AK64" i="9"/>
  <c r="AJ64" i="9"/>
  <c r="AI64" i="9"/>
  <c r="AH64" i="9"/>
  <c r="AG64" i="9"/>
  <c r="AF64" i="9"/>
  <c r="AC64" i="9"/>
  <c r="AA64" i="9"/>
  <c r="AA65" i="9" s="1"/>
  <c r="Z64" i="9"/>
  <c r="Y64" i="9"/>
  <c r="X64" i="9"/>
  <c r="W64" i="9"/>
  <c r="V64" i="9"/>
  <c r="V65" i="9" s="1"/>
  <c r="U64" i="9"/>
  <c r="U65" i="9" s="1"/>
  <c r="T64" i="9"/>
  <c r="T65" i="9" s="1"/>
  <c r="S64" i="9"/>
  <c r="R64" i="9"/>
  <c r="R65" i="9" s="1"/>
  <c r="Q64" i="9"/>
  <c r="P64" i="9"/>
  <c r="O64" i="9"/>
  <c r="N64" i="9"/>
  <c r="M64" i="9"/>
  <c r="M65" i="9" s="1"/>
  <c r="L64" i="9"/>
  <c r="K64" i="9"/>
  <c r="K65" i="9" s="1"/>
  <c r="J64" i="9"/>
  <c r="I64" i="9"/>
  <c r="H64" i="9"/>
  <c r="H65" i="9" s="1"/>
  <c r="G64" i="9"/>
  <c r="G65" i="9" s="1"/>
  <c r="F64" i="9"/>
  <c r="F65" i="9" s="1"/>
  <c r="E64" i="9"/>
  <c r="D64" i="9"/>
  <c r="D65" i="9" s="1"/>
  <c r="C64" i="9"/>
  <c r="AM62" i="9"/>
  <c r="AM64" i="9" s="1"/>
  <c r="AE41" i="9"/>
  <c r="AE26" i="9"/>
  <c r="AE23" i="9"/>
  <c r="AE72" i="9" s="1"/>
  <c r="AE73" i="9" s="1"/>
  <c r="AE20" i="9"/>
  <c r="AE66" i="9" s="1"/>
  <c r="AE9" i="9"/>
  <c r="AE68" i="9" s="1"/>
  <c r="AE69" i="9" s="1"/>
  <c r="L69" i="9" l="1"/>
  <c r="L75" i="9"/>
  <c r="AC65" i="9"/>
  <c r="AF65" i="9"/>
  <c r="AH73" i="9"/>
  <c r="P65" i="9"/>
  <c r="AC71" i="9"/>
  <c r="AJ69" i="9"/>
  <c r="AG65" i="9"/>
  <c r="AH65" i="9"/>
  <c r="AC69" i="9"/>
  <c r="W73" i="9"/>
  <c r="AJ73" i="9"/>
  <c r="L65" i="9"/>
  <c r="AL65" i="9"/>
  <c r="Q69" i="9"/>
  <c r="T71" i="9"/>
  <c r="AI67" i="9"/>
  <c r="T69" i="9"/>
  <c r="AF69" i="9"/>
  <c r="K71" i="9"/>
  <c r="U71" i="9"/>
  <c r="AJ75" i="9"/>
  <c r="I65" i="9"/>
  <c r="R67" i="9"/>
  <c r="K69" i="9"/>
  <c r="U69" i="9"/>
  <c r="AG69" i="9"/>
  <c r="L71" i="9"/>
  <c r="K75" i="9"/>
  <c r="U75" i="9"/>
  <c r="AG75" i="9"/>
  <c r="O65" i="9"/>
  <c r="C65" i="9"/>
  <c r="AJ65" i="9"/>
  <c r="O67" i="9"/>
  <c r="Y67" i="9"/>
  <c r="AK67" i="9"/>
  <c r="Z69" i="9"/>
  <c r="AH69" i="9"/>
  <c r="P73" i="9"/>
  <c r="O75" i="9"/>
  <c r="Y75" i="9"/>
  <c r="AK75" i="9"/>
  <c r="X75" i="9"/>
  <c r="N65" i="9"/>
  <c r="X65" i="9"/>
  <c r="S65" i="9"/>
  <c r="P67" i="9"/>
  <c r="Z67" i="9"/>
  <c r="AL67" i="9"/>
  <c r="AL69" i="9"/>
  <c r="Q73" i="9"/>
  <c r="V73" i="9"/>
  <c r="P75" i="9"/>
  <c r="Z75" i="9"/>
  <c r="AL75" i="9"/>
  <c r="Q65" i="9"/>
  <c r="Q67" i="9"/>
  <c r="AH67" i="9"/>
  <c r="R73" i="9"/>
  <c r="AC73" i="9"/>
  <c r="Q75" i="9"/>
  <c r="AF75" i="9"/>
  <c r="AA71" i="9"/>
  <c r="O73" i="9"/>
  <c r="AE64" i="9"/>
  <c r="AE65" i="9" s="1"/>
  <c r="AI65" i="9"/>
  <c r="N67" i="9"/>
  <c r="N71" i="9"/>
  <c r="T73" i="9"/>
  <c r="AI73" i="9"/>
  <c r="AK65" i="9"/>
  <c r="V67" i="9"/>
  <c r="N69" i="9"/>
  <c r="O71" i="9"/>
  <c r="U73" i="9"/>
  <c r="T75" i="9"/>
  <c r="E65" i="9"/>
  <c r="W65" i="9"/>
  <c r="AA67" i="9"/>
  <c r="S73" i="9"/>
  <c r="V69" i="9"/>
  <c r="AF67" i="9"/>
  <c r="Y69" i="9"/>
  <c r="AA75" i="9"/>
  <c r="Y65" i="9"/>
  <c r="X69" i="9"/>
  <c r="AC75" i="9"/>
  <c r="O69" i="9"/>
  <c r="AK69" i="9"/>
  <c r="AE75" i="9"/>
  <c r="AE67" i="9"/>
  <c r="AE71" i="9"/>
  <c r="P69" i="9"/>
  <c r="R69" i="9"/>
  <c r="AH71" i="9"/>
  <c r="Z73" i="9"/>
  <c r="AL73" i="9"/>
  <c r="AG67" i="9"/>
  <c r="X73" i="9"/>
  <c r="AG71" i="9"/>
  <c r="S69" i="9"/>
  <c r="Z65" i="9"/>
  <c r="N73" i="9"/>
  <c r="AL74" i="8" l="1"/>
  <c r="AL75" i="8" s="1"/>
  <c r="AK74" i="8"/>
  <c r="AK75" i="8" s="1"/>
  <c r="AJ74" i="8"/>
  <c r="AJ75" i="8" s="1"/>
  <c r="AI74" i="8"/>
  <c r="AI75" i="8" s="1"/>
  <c r="AH74" i="8"/>
  <c r="AH75" i="8" s="1"/>
  <c r="AG74" i="8"/>
  <c r="AG75" i="8" s="1"/>
  <c r="AF74" i="8"/>
  <c r="AF75" i="8" s="1"/>
  <c r="AE74" i="8"/>
  <c r="AE75" i="8" s="1"/>
  <c r="AC74" i="8"/>
  <c r="AC75" i="8" s="1"/>
  <c r="AA74" i="8"/>
  <c r="AA75" i="8" s="1"/>
  <c r="Z74" i="8"/>
  <c r="Y74" i="8"/>
  <c r="X74" i="8"/>
  <c r="W74" i="8"/>
  <c r="V74" i="8"/>
  <c r="V75" i="8" s="1"/>
  <c r="U74" i="8"/>
  <c r="T74" i="8"/>
  <c r="S74" i="8"/>
  <c r="S75" i="8" s="1"/>
  <c r="R74" i="8"/>
  <c r="R75" i="8" s="1"/>
  <c r="Q74" i="8"/>
  <c r="Q75" i="8" s="1"/>
  <c r="P74" i="8"/>
  <c r="O74" i="8"/>
  <c r="N74" i="8"/>
  <c r="M74" i="8"/>
  <c r="M75" i="8" s="1"/>
  <c r="L74" i="8"/>
  <c r="L75" i="8" s="1"/>
  <c r="K74" i="8"/>
  <c r="K75" i="8" s="1"/>
  <c r="AI73" i="8"/>
  <c r="AL72" i="8"/>
  <c r="AL73" i="8" s="1"/>
  <c r="AK72" i="8"/>
  <c r="AK73" i="8" s="1"/>
  <c r="AJ72" i="8"/>
  <c r="AJ73" i="8" s="1"/>
  <c r="AI72" i="8"/>
  <c r="AH72" i="8"/>
  <c r="AG72" i="8"/>
  <c r="AF72" i="8"/>
  <c r="AE72" i="8"/>
  <c r="AC72" i="8"/>
  <c r="AA72" i="8"/>
  <c r="AE73" i="8" s="1"/>
  <c r="Z72" i="8"/>
  <c r="Y72" i="8"/>
  <c r="X72" i="8"/>
  <c r="W72" i="8"/>
  <c r="V72" i="8"/>
  <c r="V73" i="8" s="1"/>
  <c r="U72" i="8"/>
  <c r="U73" i="8" s="1"/>
  <c r="T72" i="8"/>
  <c r="S72" i="8"/>
  <c r="S73" i="8" s="1"/>
  <c r="R72" i="8"/>
  <c r="R73" i="8" s="1"/>
  <c r="Q72" i="8"/>
  <c r="Q73" i="8" s="1"/>
  <c r="P72" i="8"/>
  <c r="O72" i="8"/>
  <c r="N72" i="8"/>
  <c r="M72" i="8"/>
  <c r="M73" i="8" s="1"/>
  <c r="L72" i="8"/>
  <c r="L73" i="8" s="1"/>
  <c r="K72" i="8"/>
  <c r="K73" i="8" s="1"/>
  <c r="AL70" i="8"/>
  <c r="AK70" i="8"/>
  <c r="AJ70" i="8"/>
  <c r="AI70" i="8"/>
  <c r="AK71" i="8" s="1"/>
  <c r="AH70" i="8"/>
  <c r="AG70" i="8"/>
  <c r="AF70" i="8"/>
  <c r="AE70" i="8"/>
  <c r="AC70" i="8"/>
  <c r="AC71" i="8" s="1"/>
  <c r="AA70" i="8"/>
  <c r="AA71" i="8" s="1"/>
  <c r="Z70" i="8"/>
  <c r="Y70" i="8"/>
  <c r="X70" i="8"/>
  <c r="W70" i="8"/>
  <c r="V70" i="8"/>
  <c r="U70" i="8"/>
  <c r="T70" i="8"/>
  <c r="T71" i="8" s="1"/>
  <c r="S70" i="8"/>
  <c r="S71" i="8" s="1"/>
  <c r="R70" i="8"/>
  <c r="R71" i="8" s="1"/>
  <c r="Q70" i="8"/>
  <c r="Q71" i="8" s="1"/>
  <c r="P70" i="8"/>
  <c r="O70" i="8"/>
  <c r="N70" i="8"/>
  <c r="N71" i="8" s="1"/>
  <c r="M70" i="8"/>
  <c r="M71" i="8" s="1"/>
  <c r="L70" i="8"/>
  <c r="K70" i="8"/>
  <c r="AL68" i="8"/>
  <c r="AK68" i="8"/>
  <c r="AJ68" i="8"/>
  <c r="AI68" i="8"/>
  <c r="AI69" i="8" s="1"/>
  <c r="AH68" i="8"/>
  <c r="AG68" i="8"/>
  <c r="AF68" i="8"/>
  <c r="AE68" i="8"/>
  <c r="AC68" i="8"/>
  <c r="AA68" i="8"/>
  <c r="Z68" i="8"/>
  <c r="Y68" i="8"/>
  <c r="X68" i="8"/>
  <c r="W68" i="8"/>
  <c r="V68" i="8"/>
  <c r="V69" i="8" s="1"/>
  <c r="U68" i="8"/>
  <c r="U69" i="8" s="1"/>
  <c r="T68" i="8"/>
  <c r="T69" i="8" s="1"/>
  <c r="S68" i="8"/>
  <c r="S69" i="8" s="1"/>
  <c r="R68" i="8"/>
  <c r="Q68" i="8"/>
  <c r="P68" i="8"/>
  <c r="O68" i="8"/>
  <c r="N68" i="8"/>
  <c r="M68" i="8"/>
  <c r="M69" i="8" s="1"/>
  <c r="L68" i="8"/>
  <c r="K68" i="8"/>
  <c r="K69" i="8" s="1"/>
  <c r="AH67" i="8"/>
  <c r="AA67" i="8"/>
  <c r="AL66" i="8"/>
  <c r="AK66" i="8"/>
  <c r="AJ66" i="8"/>
  <c r="AJ67" i="8" s="1"/>
  <c r="AI66" i="8"/>
  <c r="AL67" i="8" s="1"/>
  <c r="AH66" i="8"/>
  <c r="AG66" i="8"/>
  <c r="AG67" i="8" s="1"/>
  <c r="AF66" i="8"/>
  <c r="AF67" i="8" s="1"/>
  <c r="AE66" i="8"/>
  <c r="AE67" i="8" s="1"/>
  <c r="AC66" i="8"/>
  <c r="AC67" i="8" s="1"/>
  <c r="AA66" i="8"/>
  <c r="Z66" i="8"/>
  <c r="Y66" i="8"/>
  <c r="X66" i="8"/>
  <c r="W66" i="8"/>
  <c r="V66" i="8"/>
  <c r="Z67" i="8" s="1"/>
  <c r="U66" i="8"/>
  <c r="T66" i="8"/>
  <c r="S66" i="8"/>
  <c r="S67" i="8" s="1"/>
  <c r="R66" i="8"/>
  <c r="R67" i="8" s="1"/>
  <c r="Q66" i="8"/>
  <c r="P66" i="8"/>
  <c r="O66" i="8"/>
  <c r="N66" i="8"/>
  <c r="M66" i="8"/>
  <c r="M67" i="8" s="1"/>
  <c r="L66" i="8"/>
  <c r="L67" i="8" s="1"/>
  <c r="K66" i="8"/>
  <c r="K67" i="8" s="1"/>
  <c r="AA65" i="8"/>
  <c r="E65" i="8"/>
  <c r="AL64" i="8"/>
  <c r="AK64" i="8"/>
  <c r="AJ64" i="8"/>
  <c r="AI64" i="8"/>
  <c r="AI65" i="8" s="1"/>
  <c r="AH64" i="8"/>
  <c r="AG64" i="8"/>
  <c r="AF64" i="8"/>
  <c r="AE64" i="8"/>
  <c r="AE65" i="8" s="1"/>
  <c r="AC64" i="8"/>
  <c r="AC65" i="8" s="1"/>
  <c r="AA64" i="8"/>
  <c r="Z64" i="8"/>
  <c r="Y64" i="8"/>
  <c r="X64" i="8"/>
  <c r="W64" i="8"/>
  <c r="V64" i="8"/>
  <c r="U65" i="8" s="1"/>
  <c r="U64" i="8"/>
  <c r="T64" i="8"/>
  <c r="T65" i="8" s="1"/>
  <c r="S64" i="8"/>
  <c r="S65" i="8" s="1"/>
  <c r="R64" i="8"/>
  <c r="Q64" i="8"/>
  <c r="P64" i="8"/>
  <c r="O64" i="8"/>
  <c r="N64" i="8"/>
  <c r="M64" i="8"/>
  <c r="M65" i="8" s="1"/>
  <c r="L64" i="8"/>
  <c r="L65" i="8" s="1"/>
  <c r="K64" i="8"/>
  <c r="K65" i="8" s="1"/>
  <c r="J64" i="8"/>
  <c r="I64" i="8"/>
  <c r="H64" i="8"/>
  <c r="H65" i="8" s="1"/>
  <c r="G64" i="8"/>
  <c r="F64" i="8"/>
  <c r="E64" i="8"/>
  <c r="D64" i="8"/>
  <c r="D65" i="8" s="1"/>
  <c r="C64" i="8"/>
  <c r="C65" i="8" s="1"/>
  <c r="AM62" i="8"/>
  <c r="AM64" i="8" s="1"/>
  <c r="U67" i="8" l="1"/>
  <c r="L69" i="8"/>
  <c r="P71" i="8"/>
  <c r="Z71" i="8"/>
  <c r="AG73" i="8"/>
  <c r="W65" i="8"/>
  <c r="W67" i="8"/>
  <c r="AH73" i="8"/>
  <c r="I65" i="8"/>
  <c r="W73" i="8"/>
  <c r="J65" i="8"/>
  <c r="P69" i="8"/>
  <c r="Z69" i="8"/>
  <c r="N73" i="8"/>
  <c r="AJ71" i="8"/>
  <c r="O73" i="8"/>
  <c r="G65" i="8"/>
  <c r="AG65" i="8"/>
  <c r="V67" i="8"/>
  <c r="R69" i="8"/>
  <c r="L71" i="8"/>
  <c r="P73" i="8"/>
  <c r="Q69" i="8"/>
  <c r="AE69" i="8"/>
  <c r="O69" i="8"/>
  <c r="T75" i="8"/>
  <c r="K71" i="8"/>
  <c r="T67" i="8"/>
  <c r="U75" i="8"/>
  <c r="Y73" i="8"/>
  <c r="W75" i="8"/>
  <c r="X65" i="8"/>
  <c r="O71" i="8"/>
  <c r="Z73" i="8"/>
  <c r="N75" i="8"/>
  <c r="X75" i="8"/>
  <c r="AH69" i="8"/>
  <c r="Y69" i="8"/>
  <c r="O75" i="8"/>
  <c r="Y75" i="8"/>
  <c r="Y65" i="8"/>
  <c r="AK65" i="8"/>
  <c r="W69" i="8"/>
  <c r="P75" i="8"/>
  <c r="Z75" i="8"/>
  <c r="Q65" i="8"/>
  <c r="N65" i="8"/>
  <c r="AJ65" i="8"/>
  <c r="O65" i="8"/>
  <c r="P65" i="8"/>
  <c r="V65" i="8"/>
  <c r="N69" i="8"/>
  <c r="X69" i="8"/>
  <c r="AJ69" i="8"/>
  <c r="U71" i="8"/>
  <c r="AG71" i="8"/>
  <c r="AI71" i="8"/>
  <c r="AL71" i="8"/>
  <c r="R65" i="8"/>
  <c r="F65" i="8"/>
  <c r="Z65" i="8"/>
  <c r="AL65" i="8"/>
  <c r="Y71" i="8"/>
  <c r="AH71" i="8"/>
  <c r="T73" i="8"/>
  <c r="AF73" i="8"/>
  <c r="AL69" i="8"/>
  <c r="AF71" i="8"/>
  <c r="X73" i="8"/>
  <c r="AI67" i="8"/>
  <c r="AA69" i="8"/>
  <c r="N67" i="8"/>
  <c r="X67" i="8"/>
  <c r="AC69" i="8"/>
  <c r="V71" i="8"/>
  <c r="W71" i="8"/>
  <c r="AA73" i="8"/>
  <c r="AE71" i="8"/>
  <c r="O67" i="8"/>
  <c r="AK67" i="8"/>
  <c r="P67" i="8"/>
  <c r="X71" i="8"/>
  <c r="AC73" i="8"/>
  <c r="AK69" i="8"/>
  <c r="Y67" i="8"/>
  <c r="AF69" i="8"/>
  <c r="AF65" i="8"/>
  <c r="AH65" i="8"/>
  <c r="Q67" i="8"/>
  <c r="AG69" i="8"/>
  <c r="AS78" i="7" l="1"/>
  <c r="AR78" i="7"/>
  <c r="AQ78" i="7"/>
  <c r="AP78" i="7"/>
  <c r="AO78" i="7"/>
  <c r="AN78" i="7"/>
  <c r="AM78" i="7"/>
  <c r="AL78" i="7"/>
  <c r="AJ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M78" i="7"/>
  <c r="L78" i="7"/>
  <c r="K78" i="7"/>
  <c r="AS77" i="7"/>
  <c r="AR77" i="7"/>
  <c r="AQ77" i="7"/>
  <c r="AP77" i="7"/>
  <c r="AO77" i="7"/>
  <c r="AN77" i="7"/>
  <c r="AM77" i="7"/>
  <c r="AL77" i="7"/>
  <c r="AJ77" i="7"/>
  <c r="AH77" i="7"/>
  <c r="Z77" i="7"/>
  <c r="Y77" i="7"/>
  <c r="V77" i="7"/>
  <c r="U77" i="7"/>
  <c r="M77" i="7"/>
  <c r="L77" i="7"/>
  <c r="K77" i="7"/>
  <c r="AS74" i="7"/>
  <c r="AR74" i="7"/>
  <c r="AQ74" i="7"/>
  <c r="AP74" i="7"/>
  <c r="AP75" i="7" s="1"/>
  <c r="AO74" i="7"/>
  <c r="AN74" i="7"/>
  <c r="AM74" i="7"/>
  <c r="AL74" i="7"/>
  <c r="AJ74" i="7"/>
  <c r="AJ75" i="7" s="1"/>
  <c r="AH74" i="7"/>
  <c r="AM75" i="7" s="1"/>
  <c r="AG74" i="7"/>
  <c r="AF74" i="7"/>
  <c r="AF75" i="7" s="1"/>
  <c r="AE74" i="7"/>
  <c r="AE75" i="7" s="1"/>
  <c r="AD74" i="7"/>
  <c r="AD75" i="7" s="1"/>
  <c r="AC74" i="7"/>
  <c r="AC75" i="7" s="1"/>
  <c r="AB74" i="7"/>
  <c r="AB75" i="7" s="1"/>
  <c r="AA74" i="7"/>
  <c r="AA75" i="7" s="1"/>
  <c r="Z74" i="7"/>
  <c r="Z75" i="7" s="1"/>
  <c r="Y74" i="7"/>
  <c r="Y75" i="7" s="1"/>
  <c r="X74" i="7"/>
  <c r="X75" i="7" s="1"/>
  <c r="W74" i="7"/>
  <c r="V74" i="7"/>
  <c r="V75" i="7" s="1"/>
  <c r="U74" i="7"/>
  <c r="U75" i="7" s="1"/>
  <c r="M74" i="7"/>
  <c r="M75" i="7" s="1"/>
  <c r="L74" i="7"/>
  <c r="K74" i="7"/>
  <c r="AS72" i="7"/>
  <c r="AR72" i="7"/>
  <c r="AQ72" i="7"/>
  <c r="AP72" i="7"/>
  <c r="AS73" i="7" s="1"/>
  <c r="AO72" i="7"/>
  <c r="AO73" i="7" s="1"/>
  <c r="AN72" i="7"/>
  <c r="AN73" i="7" s="1"/>
  <c r="AM72" i="7"/>
  <c r="AM73" i="7" s="1"/>
  <c r="AL72" i="7"/>
  <c r="AJ72" i="7"/>
  <c r="AJ73" i="7" s="1"/>
  <c r="AH72" i="7"/>
  <c r="AH73" i="7" s="1"/>
  <c r="AG72" i="7"/>
  <c r="AE72" i="7"/>
  <c r="AD72" i="7"/>
  <c r="AC72" i="7"/>
  <c r="AG73" i="7" s="1"/>
  <c r="AB72" i="7"/>
  <c r="AA72" i="7"/>
  <c r="AA73" i="7" s="1"/>
  <c r="Z72" i="7"/>
  <c r="Z73" i="7" s="1"/>
  <c r="Y72" i="7"/>
  <c r="Y73" i="7" s="1"/>
  <c r="V72" i="7"/>
  <c r="U72" i="7"/>
  <c r="M72" i="7"/>
  <c r="M73" i="7" s="1"/>
  <c r="L72" i="7"/>
  <c r="K72" i="7"/>
  <c r="K73" i="7" s="1"/>
  <c r="AA71" i="7"/>
  <c r="AS70" i="7"/>
  <c r="AS71" i="7" s="1"/>
  <c r="AR70" i="7"/>
  <c r="AQ70" i="7"/>
  <c r="AP70" i="7"/>
  <c r="AP71" i="7" s="1"/>
  <c r="AO70" i="7"/>
  <c r="AN70" i="7"/>
  <c r="AM70" i="7"/>
  <c r="AL70" i="7"/>
  <c r="AJ70" i="7"/>
  <c r="AH70" i="7"/>
  <c r="AO71" i="7" s="1"/>
  <c r="AG70" i="7"/>
  <c r="AG71" i="7" s="1"/>
  <c r="AF70" i="7"/>
  <c r="AE70" i="7"/>
  <c r="AD70" i="7"/>
  <c r="AC70" i="7"/>
  <c r="AC71" i="7" s="1"/>
  <c r="AB70" i="7"/>
  <c r="AB71" i="7" s="1"/>
  <c r="AA70" i="7"/>
  <c r="Z70" i="7"/>
  <c r="Z71" i="7" s="1"/>
  <c r="Y70" i="7"/>
  <c r="X70" i="7"/>
  <c r="W70" i="7"/>
  <c r="V70" i="7"/>
  <c r="U70" i="7"/>
  <c r="M70" i="7"/>
  <c r="M71" i="7" s="1"/>
  <c r="L70" i="7"/>
  <c r="L71" i="7" s="1"/>
  <c r="K70" i="7"/>
  <c r="K71" i="7" s="1"/>
  <c r="AP69" i="7"/>
  <c r="AS68" i="7"/>
  <c r="AR68" i="7"/>
  <c r="AQ68" i="7"/>
  <c r="AQ69" i="7" s="1"/>
  <c r="AP68" i="7"/>
  <c r="AO68" i="7"/>
  <c r="AO69" i="7" s="1"/>
  <c r="AN68" i="7"/>
  <c r="AN69" i="7" s="1"/>
  <c r="AM68" i="7"/>
  <c r="AM69" i="7" s="1"/>
  <c r="AL68" i="7"/>
  <c r="AL69" i="7" s="1"/>
  <c r="AJ68" i="7"/>
  <c r="AJ69" i="7" s="1"/>
  <c r="AH68" i="7"/>
  <c r="AH69" i="7" s="1"/>
  <c r="AG68" i="7"/>
  <c r="AE68" i="7"/>
  <c r="AD68" i="7"/>
  <c r="AB68" i="7"/>
  <c r="AA68" i="7"/>
  <c r="Z68" i="7"/>
  <c r="Z69" i="7" s="1"/>
  <c r="Y68" i="7"/>
  <c r="V68" i="7"/>
  <c r="U68" i="7"/>
  <c r="M68" i="7"/>
  <c r="M69" i="7" s="1"/>
  <c r="L68" i="7"/>
  <c r="L69" i="7" s="1"/>
  <c r="K68" i="7"/>
  <c r="K69" i="7" s="1"/>
  <c r="AP67" i="7"/>
  <c r="AS66" i="7"/>
  <c r="AR66" i="7"/>
  <c r="AQ66" i="7"/>
  <c r="AQ67" i="7" s="1"/>
  <c r="AP66" i="7"/>
  <c r="AO66" i="7"/>
  <c r="AN66" i="7"/>
  <c r="AM66" i="7"/>
  <c r="AL66" i="7"/>
  <c r="AJ66" i="7"/>
  <c r="AH66" i="7"/>
  <c r="AG66" i="7"/>
  <c r="AE66" i="7"/>
  <c r="AD66" i="7"/>
  <c r="AB66" i="7"/>
  <c r="AA66" i="7"/>
  <c r="Z66" i="7"/>
  <c r="Z67" i="7" s="1"/>
  <c r="Y66" i="7"/>
  <c r="Y67" i="7" s="1"/>
  <c r="V66" i="7"/>
  <c r="V67" i="7" s="1"/>
  <c r="U66" i="7"/>
  <c r="M66" i="7"/>
  <c r="M67" i="7" s="1"/>
  <c r="L66" i="7"/>
  <c r="L67" i="7" s="1"/>
  <c r="K66" i="7"/>
  <c r="K67" i="7" s="1"/>
  <c r="AS64" i="7"/>
  <c r="AS65" i="7" s="1"/>
  <c r="AR64" i="7"/>
  <c r="AR65" i="7" s="1"/>
  <c r="AQ64" i="7"/>
  <c r="AQ65" i="7" s="1"/>
  <c r="AP64" i="7"/>
  <c r="AP65" i="7" s="1"/>
  <c r="AO64" i="7"/>
  <c r="AN64" i="7"/>
  <c r="AM64" i="7"/>
  <c r="AL64" i="7"/>
  <c r="AJ64" i="7"/>
  <c r="AH64" i="7"/>
  <c r="AG64" i="7"/>
  <c r="AE64" i="7"/>
  <c r="AD64" i="7"/>
  <c r="AB64" i="7"/>
  <c r="AA64" i="7"/>
  <c r="Z64" i="7"/>
  <c r="Z65" i="7" s="1"/>
  <c r="Y64" i="7"/>
  <c r="V64" i="7"/>
  <c r="U64" i="7"/>
  <c r="U65" i="7" s="1"/>
  <c r="S64" i="7"/>
  <c r="R64" i="7"/>
  <c r="O64" i="7"/>
  <c r="N64" i="7"/>
  <c r="M64" i="7"/>
  <c r="M65" i="7" s="1"/>
  <c r="L64" i="7"/>
  <c r="L65" i="7" s="1"/>
  <c r="K64" i="7"/>
  <c r="K65" i="7" s="1"/>
  <c r="J64" i="7"/>
  <c r="I64" i="7"/>
  <c r="H64" i="7"/>
  <c r="H65" i="7" s="1"/>
  <c r="G64" i="7"/>
  <c r="F64" i="7"/>
  <c r="E64" i="7"/>
  <c r="E65" i="7" s="1"/>
  <c r="D64" i="7"/>
  <c r="D65" i="7" s="1"/>
  <c r="AT62" i="7"/>
  <c r="AT64" i="7" s="1"/>
  <c r="AF59" i="7"/>
  <c r="AF68" i="7" s="1"/>
  <c r="AC59" i="7"/>
  <c r="AC68" i="7" s="1"/>
  <c r="X59" i="7"/>
  <c r="W59" i="7"/>
  <c r="T59" i="7"/>
  <c r="Q59" i="7"/>
  <c r="P59" i="7"/>
  <c r="C59" i="7"/>
  <c r="AF57" i="7"/>
  <c r="AC57" i="7"/>
  <c r="AE77" i="7" s="1"/>
  <c r="X57" i="7"/>
  <c r="X77" i="7" s="1"/>
  <c r="W57" i="7"/>
  <c r="W77" i="7" s="1"/>
  <c r="T57" i="7"/>
  <c r="Q57" i="7"/>
  <c r="P57" i="7"/>
  <c r="C57" i="7"/>
  <c r="AF34" i="7"/>
  <c r="AF72" i="7" s="1"/>
  <c r="T34" i="7"/>
  <c r="Q34" i="7"/>
  <c r="P34" i="7"/>
  <c r="C34" i="7"/>
  <c r="AF25" i="7"/>
  <c r="X25" i="7"/>
  <c r="X66" i="7" s="1"/>
  <c r="W25" i="7"/>
  <c r="W66" i="7" s="1"/>
  <c r="T25" i="7"/>
  <c r="Q25" i="7"/>
  <c r="P25" i="7"/>
  <c r="X23" i="7"/>
  <c r="W23" i="7"/>
  <c r="T23" i="7"/>
  <c r="Q23" i="7"/>
  <c r="P23" i="7"/>
  <c r="X9" i="7"/>
  <c r="X68" i="7" s="1"/>
  <c r="W9" i="7"/>
  <c r="W68" i="7" s="1"/>
  <c r="W69" i="7" s="1"/>
  <c r="T9" i="7"/>
  <c r="Q9" i="7"/>
  <c r="P9" i="7"/>
  <c r="X4" i="7"/>
  <c r="X72" i="7" s="1"/>
  <c r="X73" i="7" s="1"/>
  <c r="W4" i="7"/>
  <c r="W72" i="7" s="1"/>
  <c r="W73" i="7" s="1"/>
  <c r="T4" i="7"/>
  <c r="Q4" i="7"/>
  <c r="P4" i="7"/>
  <c r="AJ65" i="7" l="1"/>
  <c r="Y71" i="7"/>
  <c r="AJ71" i="7"/>
  <c r="AB73" i="7"/>
  <c r="W75" i="7"/>
  <c r="U69" i="7"/>
  <c r="W67" i="7"/>
  <c r="V69" i="7"/>
  <c r="F65" i="7"/>
  <c r="L73" i="7"/>
  <c r="AF64" i="7"/>
  <c r="AF66" i="7"/>
  <c r="X67" i="7"/>
  <c r="AE69" i="7"/>
  <c r="AR67" i="7"/>
  <c r="AS67" i="7"/>
  <c r="U73" i="7"/>
  <c r="K75" i="7"/>
  <c r="AN75" i="7"/>
  <c r="P64" i="7"/>
  <c r="P65" i="7" s="1"/>
  <c r="Q64" i="7"/>
  <c r="AO67" i="7"/>
  <c r="AS69" i="7"/>
  <c r="V73" i="7"/>
  <c r="L75" i="7"/>
  <c r="AO75" i="7"/>
  <c r="Q65" i="7"/>
  <c r="N65" i="7"/>
  <c r="AF69" i="7"/>
  <c r="AM65" i="7"/>
  <c r="AH65" i="7"/>
  <c r="AD73" i="7"/>
  <c r="AG75" i="7"/>
  <c r="AS75" i="7"/>
  <c r="J65" i="7"/>
  <c r="AB69" i="7"/>
  <c r="T64" i="7"/>
  <c r="T65" i="7" s="1"/>
  <c r="AN65" i="7"/>
  <c r="U67" i="7"/>
  <c r="AA69" i="7"/>
  <c r="AJ67" i="7"/>
  <c r="AF77" i="7"/>
  <c r="AO65" i="7"/>
  <c r="AD71" i="7"/>
  <c r="R65" i="7"/>
  <c r="C64" i="7"/>
  <c r="C65" i="7" s="1"/>
  <c r="U71" i="7"/>
  <c r="AE71" i="7"/>
  <c r="AQ71" i="7"/>
  <c r="S65" i="7"/>
  <c r="X69" i="7"/>
  <c r="AL65" i="7"/>
  <c r="AR75" i="7"/>
  <c r="AF73" i="7"/>
  <c r="V71" i="7"/>
  <c r="AF71" i="7"/>
  <c r="AR71" i="7"/>
  <c r="I65" i="7"/>
  <c r="AQ75" i="7"/>
  <c r="W71" i="7"/>
  <c r="X71" i="7"/>
  <c r="V65" i="7"/>
  <c r="X64" i="7"/>
  <c r="X65" i="7" s="1"/>
  <c r="AH67" i="7"/>
  <c r="AL73" i="7"/>
  <c r="AC69" i="7"/>
  <c r="AG77" i="7"/>
  <c r="AD69" i="7"/>
  <c r="AH71" i="7"/>
  <c r="AC73" i="7"/>
  <c r="AM67" i="7"/>
  <c r="AN67" i="7"/>
  <c r="AR69" i="7"/>
  <c r="AL71" i="7"/>
  <c r="AP73" i="7"/>
  <c r="AH75" i="7"/>
  <c r="AL67" i="7"/>
  <c r="AG69" i="7"/>
  <c r="AM71" i="7"/>
  <c r="AE73" i="7"/>
  <c r="AQ73" i="7"/>
  <c r="AA77" i="7"/>
  <c r="AC64" i="7"/>
  <c r="AN71" i="7"/>
  <c r="AR73" i="7"/>
  <c r="AL75" i="7"/>
  <c r="AB77" i="7"/>
  <c r="O65" i="7"/>
  <c r="AC77" i="7"/>
  <c r="G65" i="7"/>
  <c r="Y65" i="7"/>
  <c r="AC66" i="7"/>
  <c r="Y69" i="7"/>
  <c r="AD77" i="7"/>
  <c r="W64" i="7"/>
  <c r="W65" i="7" s="1"/>
  <c r="AE67" i="7" l="1"/>
  <c r="AD67" i="7"/>
  <c r="AC67" i="7"/>
  <c r="AB67" i="7"/>
  <c r="AA67" i="7"/>
  <c r="AC65" i="7"/>
  <c r="AG65" i="7"/>
  <c r="AD65" i="7"/>
  <c r="AE65" i="7"/>
  <c r="AF65" i="7"/>
  <c r="AF67" i="7"/>
  <c r="AB65" i="7"/>
  <c r="AA65" i="7"/>
  <c r="AG67" i="7"/>
  <c r="K68" i="6" l="1"/>
  <c r="M78" i="6"/>
  <c r="L78" i="6"/>
  <c r="K78" i="6"/>
  <c r="M76" i="6"/>
  <c r="L76" i="6"/>
  <c r="K76" i="6"/>
  <c r="M74" i="6"/>
  <c r="L74" i="6"/>
  <c r="K74" i="6"/>
  <c r="M72" i="6"/>
  <c r="L72" i="6"/>
  <c r="K72" i="6"/>
  <c r="M70" i="6"/>
  <c r="L70" i="6"/>
  <c r="K70" i="6"/>
  <c r="M68" i="6"/>
  <c r="L68" i="6"/>
  <c r="M78" i="4"/>
  <c r="M77" i="4"/>
  <c r="L78" i="4"/>
  <c r="L77" i="4"/>
  <c r="K78" i="4"/>
  <c r="K77" i="4"/>
  <c r="N33" i="2" l="1"/>
  <c r="AS74" i="5" l="1"/>
  <c r="AR74" i="5"/>
  <c r="AQ74" i="5"/>
  <c r="AQ75" i="5" s="1"/>
  <c r="AP74" i="5"/>
  <c r="AP75" i="5" s="1"/>
  <c r="AO74" i="5"/>
  <c r="AN74" i="5"/>
  <c r="AM74" i="5"/>
  <c r="AL74" i="5"/>
  <c r="AJ74" i="5"/>
  <c r="AH74" i="5"/>
  <c r="AH75" i="5" s="1"/>
  <c r="AG74" i="5"/>
  <c r="AF74" i="5"/>
  <c r="AE74" i="5"/>
  <c r="AD74" i="5"/>
  <c r="AC74" i="5"/>
  <c r="AC75" i="5" s="1"/>
  <c r="AB74" i="5"/>
  <c r="AB75" i="5" s="1"/>
  <c r="AA74" i="5"/>
  <c r="AA75" i="5" s="1"/>
  <c r="Z74" i="5"/>
  <c r="Z75" i="5" s="1"/>
  <c r="Y74" i="5"/>
  <c r="Y75" i="5" s="1"/>
  <c r="X74" i="5"/>
  <c r="X75" i="5" s="1"/>
  <c r="W74" i="5"/>
  <c r="V74" i="5"/>
  <c r="U74" i="5"/>
  <c r="T74" i="5"/>
  <c r="S74" i="5"/>
  <c r="R74" i="5"/>
  <c r="Q74" i="5"/>
  <c r="P74" i="5"/>
  <c r="O74" i="5"/>
  <c r="N74" i="5"/>
  <c r="M74" i="5"/>
  <c r="M75" i="5" s="1"/>
  <c r="L74" i="5"/>
  <c r="L75" i="5" s="1"/>
  <c r="K74" i="5"/>
  <c r="K75" i="5" s="1"/>
  <c r="J74" i="5"/>
  <c r="I74" i="5"/>
  <c r="I75" i="5" s="1"/>
  <c r="H74" i="5"/>
  <c r="H75" i="5" s="1"/>
  <c r="G74" i="5"/>
  <c r="G75" i="5" s="1"/>
  <c r="F74" i="5"/>
  <c r="E74" i="5"/>
  <c r="D74" i="5"/>
  <c r="D75" i="5" s="1"/>
  <c r="C74" i="5"/>
  <c r="AS72" i="5"/>
  <c r="AR72" i="5"/>
  <c r="AQ72" i="5"/>
  <c r="AQ73" i="5" s="1"/>
  <c r="AP72" i="5"/>
  <c r="AP73" i="5" s="1"/>
  <c r="AO72" i="5"/>
  <c r="AN72" i="5"/>
  <c r="AM72" i="5"/>
  <c r="AM73" i="5" s="1"/>
  <c r="AL72" i="5"/>
  <c r="AJ72" i="5"/>
  <c r="AJ73" i="5" s="1"/>
  <c r="AH72" i="5"/>
  <c r="AH73" i="5" s="1"/>
  <c r="AG72" i="5"/>
  <c r="AF72" i="5"/>
  <c r="AE72" i="5"/>
  <c r="AE73" i="5" s="1"/>
  <c r="AD72" i="5"/>
  <c r="AD73" i="5" s="1"/>
  <c r="AC72" i="5"/>
  <c r="AC73" i="5" s="1"/>
  <c r="AB72" i="5"/>
  <c r="AB73" i="5" s="1"/>
  <c r="AA72" i="5"/>
  <c r="AA73" i="5" s="1"/>
  <c r="Z72" i="5"/>
  <c r="Z73" i="5" s="1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M73" i="5" s="1"/>
  <c r="L72" i="5"/>
  <c r="L73" i="5" s="1"/>
  <c r="K72" i="5"/>
  <c r="K73" i="5" s="1"/>
  <c r="J72" i="5"/>
  <c r="I72" i="5"/>
  <c r="H72" i="5"/>
  <c r="H73" i="5" s="1"/>
  <c r="G72" i="5"/>
  <c r="F72" i="5"/>
  <c r="E72" i="5"/>
  <c r="D72" i="5"/>
  <c r="D73" i="5" s="1"/>
  <c r="C72" i="5"/>
  <c r="C73" i="5" s="1"/>
  <c r="AS70" i="5"/>
  <c r="AR70" i="5"/>
  <c r="AQ70" i="5"/>
  <c r="AP70" i="5"/>
  <c r="AP71" i="5" s="1"/>
  <c r="AO70" i="5"/>
  <c r="AO71" i="5" s="1"/>
  <c r="AN70" i="5"/>
  <c r="AM70" i="5"/>
  <c r="AL70" i="5"/>
  <c r="AL71" i="5" s="1"/>
  <c r="AJ70" i="5"/>
  <c r="AH70" i="5"/>
  <c r="AH71" i="5" s="1"/>
  <c r="AG70" i="5"/>
  <c r="AF70" i="5"/>
  <c r="AE70" i="5"/>
  <c r="AD70" i="5"/>
  <c r="AC70" i="5"/>
  <c r="AC71" i="5" s="1"/>
  <c r="AB70" i="5"/>
  <c r="AA70" i="5"/>
  <c r="Z70" i="5"/>
  <c r="Z71" i="5" s="1"/>
  <c r="Y70" i="5"/>
  <c r="X70" i="5"/>
  <c r="X71" i="5" s="1"/>
  <c r="W70" i="5"/>
  <c r="W71" i="5" s="1"/>
  <c r="V70" i="5"/>
  <c r="V71" i="5" s="1"/>
  <c r="U70" i="5"/>
  <c r="U71" i="5" s="1"/>
  <c r="T70" i="5"/>
  <c r="S70" i="5"/>
  <c r="R70" i="5"/>
  <c r="Q70" i="5"/>
  <c r="P70" i="5"/>
  <c r="O70" i="5"/>
  <c r="N70" i="5"/>
  <c r="M70" i="5"/>
  <c r="M71" i="5" s="1"/>
  <c r="L70" i="5"/>
  <c r="K70" i="5"/>
  <c r="K71" i="5" s="1"/>
  <c r="J70" i="5"/>
  <c r="I70" i="5"/>
  <c r="I71" i="5" s="1"/>
  <c r="H70" i="5"/>
  <c r="H71" i="5" s="1"/>
  <c r="G70" i="5"/>
  <c r="F70" i="5"/>
  <c r="E70" i="5"/>
  <c r="D70" i="5"/>
  <c r="D71" i="5" s="1"/>
  <c r="C70" i="5"/>
  <c r="C71" i="5" s="1"/>
  <c r="J69" i="5"/>
  <c r="AS68" i="5"/>
  <c r="AS69" i="5" s="1"/>
  <c r="AR68" i="5"/>
  <c r="AR69" i="5" s="1"/>
  <c r="AQ68" i="5"/>
  <c r="AQ69" i="5" s="1"/>
  <c r="AP68" i="5"/>
  <c r="AP69" i="5" s="1"/>
  <c r="AO68" i="5"/>
  <c r="AN68" i="5"/>
  <c r="AM68" i="5"/>
  <c r="AL68" i="5"/>
  <c r="AL69" i="5" s="1"/>
  <c r="AJ68" i="5"/>
  <c r="AJ69" i="5" s="1"/>
  <c r="AH68" i="5"/>
  <c r="AH69" i="5" s="1"/>
  <c r="AG68" i="5"/>
  <c r="AF68" i="5"/>
  <c r="AE68" i="5"/>
  <c r="AD68" i="5"/>
  <c r="AC68" i="5"/>
  <c r="AC69" i="5" s="1"/>
  <c r="AB68" i="5"/>
  <c r="AA68" i="5"/>
  <c r="AA69" i="5" s="1"/>
  <c r="Z68" i="5"/>
  <c r="Z69" i="5" s="1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M69" i="5" s="1"/>
  <c r="L68" i="5"/>
  <c r="L69" i="5" s="1"/>
  <c r="K68" i="5"/>
  <c r="J68" i="5"/>
  <c r="I68" i="5"/>
  <c r="H68" i="5"/>
  <c r="H69" i="5" s="1"/>
  <c r="G68" i="5"/>
  <c r="G69" i="5" s="1"/>
  <c r="F68" i="5"/>
  <c r="E68" i="5"/>
  <c r="D68" i="5"/>
  <c r="D69" i="5" s="1"/>
  <c r="C68" i="5"/>
  <c r="C69" i="5" s="1"/>
  <c r="I67" i="5"/>
  <c r="AS66" i="5"/>
  <c r="AR66" i="5"/>
  <c r="AQ66" i="5"/>
  <c r="AP66" i="5"/>
  <c r="AP67" i="5" s="1"/>
  <c r="AO66" i="5"/>
  <c r="AN66" i="5"/>
  <c r="AN67" i="5" s="1"/>
  <c r="AM66" i="5"/>
  <c r="AL66" i="5"/>
  <c r="AL67" i="5" s="1"/>
  <c r="AJ66" i="5"/>
  <c r="AJ67" i="5" s="1"/>
  <c r="AH66" i="5"/>
  <c r="AH67" i="5" s="1"/>
  <c r="AG66" i="5"/>
  <c r="AF66" i="5"/>
  <c r="AE66" i="5"/>
  <c r="AD66" i="5"/>
  <c r="AC66" i="5"/>
  <c r="AC67" i="5" s="1"/>
  <c r="AB66" i="5"/>
  <c r="AB67" i="5" s="1"/>
  <c r="AA66" i="5"/>
  <c r="AA67" i="5" s="1"/>
  <c r="Z66" i="5"/>
  <c r="Z67" i="5" s="1"/>
  <c r="Y66" i="5"/>
  <c r="Y67" i="5" s="1"/>
  <c r="X66" i="5"/>
  <c r="W66" i="5"/>
  <c r="V66" i="5"/>
  <c r="U66" i="5"/>
  <c r="T66" i="5"/>
  <c r="S66" i="5"/>
  <c r="R66" i="5"/>
  <c r="Q66" i="5"/>
  <c r="P66" i="5"/>
  <c r="O66" i="5"/>
  <c r="N66" i="5"/>
  <c r="M66" i="5"/>
  <c r="M67" i="5" s="1"/>
  <c r="L66" i="5"/>
  <c r="L67" i="5" s="1"/>
  <c r="K66" i="5"/>
  <c r="K67" i="5" s="1"/>
  <c r="J66" i="5"/>
  <c r="I66" i="5"/>
  <c r="H66" i="5"/>
  <c r="H67" i="5" s="1"/>
  <c r="G66" i="5"/>
  <c r="G67" i="5" s="1"/>
  <c r="F66" i="5"/>
  <c r="F67" i="5" s="1"/>
  <c r="E66" i="5"/>
  <c r="E67" i="5" s="1"/>
  <c r="D66" i="5"/>
  <c r="D67" i="5" s="1"/>
  <c r="C66" i="5"/>
  <c r="AS64" i="5"/>
  <c r="AR64" i="5"/>
  <c r="AQ64" i="5"/>
  <c r="AP64" i="5"/>
  <c r="AP65" i="5" s="1"/>
  <c r="AO64" i="5"/>
  <c r="AO65" i="5" s="1"/>
  <c r="AN64" i="5"/>
  <c r="AN65" i="5" s="1"/>
  <c r="AM64" i="5"/>
  <c r="AM65" i="5" s="1"/>
  <c r="AL64" i="5"/>
  <c r="AJ64" i="5"/>
  <c r="AH64" i="5"/>
  <c r="AH65" i="5" s="1"/>
  <c r="AG64" i="5"/>
  <c r="AF64" i="5"/>
  <c r="AE64" i="5"/>
  <c r="AD64" i="5"/>
  <c r="AC64" i="5"/>
  <c r="AE65" i="5" s="1"/>
  <c r="AB64" i="5"/>
  <c r="AB65" i="5" s="1"/>
  <c r="AA64" i="5"/>
  <c r="AA65" i="5" s="1"/>
  <c r="Z64" i="5"/>
  <c r="Z65" i="5" s="1"/>
  <c r="Y64" i="5"/>
  <c r="X64" i="5"/>
  <c r="W64" i="5"/>
  <c r="V64" i="5"/>
  <c r="U64" i="5"/>
  <c r="T64" i="5"/>
  <c r="S64" i="5"/>
  <c r="R64" i="5"/>
  <c r="Q64" i="5"/>
  <c r="Q65" i="5" s="1"/>
  <c r="P64" i="5"/>
  <c r="O64" i="5"/>
  <c r="N64" i="5"/>
  <c r="M64" i="5"/>
  <c r="M65" i="5" s="1"/>
  <c r="L64" i="5"/>
  <c r="L65" i="5" s="1"/>
  <c r="K64" i="5"/>
  <c r="J64" i="5"/>
  <c r="I64" i="5"/>
  <c r="H64" i="5"/>
  <c r="H65" i="5" s="1"/>
  <c r="G64" i="5"/>
  <c r="G65" i="5" s="1"/>
  <c r="F64" i="5"/>
  <c r="E64" i="5"/>
  <c r="D64" i="5"/>
  <c r="D65" i="5" s="1"/>
  <c r="C64" i="5"/>
  <c r="AT62" i="5"/>
  <c r="AT64" i="5" s="1"/>
  <c r="E69" i="5" l="1"/>
  <c r="J73" i="5"/>
  <c r="U73" i="5"/>
  <c r="C65" i="5"/>
  <c r="AG65" i="5"/>
  <c r="AS65" i="5"/>
  <c r="AE67" i="5"/>
  <c r="AQ67" i="5"/>
  <c r="AB69" i="5"/>
  <c r="AN69" i="5"/>
  <c r="E71" i="5"/>
  <c r="Y71" i="5"/>
  <c r="AJ71" i="5"/>
  <c r="V73" i="5"/>
  <c r="AF73" i="5"/>
  <c r="AR73" i="5"/>
  <c r="J75" i="5"/>
  <c r="AD75" i="5"/>
  <c r="AR65" i="5"/>
  <c r="AC65" i="5"/>
  <c r="AF67" i="5"/>
  <c r="AR67" i="5"/>
  <c r="AO69" i="5"/>
  <c r="W73" i="5"/>
  <c r="AG73" i="5"/>
  <c r="AS73" i="5"/>
  <c r="AE75" i="5"/>
  <c r="AQ65" i="5"/>
  <c r="F69" i="5"/>
  <c r="E65" i="5"/>
  <c r="C67" i="5"/>
  <c r="G71" i="5"/>
  <c r="X73" i="5"/>
  <c r="AD67" i="5"/>
  <c r="AM69" i="5"/>
  <c r="F65" i="5"/>
  <c r="P65" i="5"/>
  <c r="AL65" i="5"/>
  <c r="K69" i="5"/>
  <c r="AB71" i="5"/>
  <c r="AN71" i="5"/>
  <c r="Y73" i="5"/>
  <c r="E75" i="5"/>
  <c r="R65" i="5"/>
  <c r="AL75" i="5"/>
  <c r="AE71" i="5"/>
  <c r="AM75" i="5"/>
  <c r="J65" i="5"/>
  <c r="T65" i="5"/>
  <c r="AD65" i="5"/>
  <c r="AO67" i="5"/>
  <c r="AD69" i="5"/>
  <c r="L71" i="5"/>
  <c r="AF71" i="5"/>
  <c r="AR71" i="5"/>
  <c r="E73" i="5"/>
  <c r="AN75" i="5"/>
  <c r="AJ75" i="5"/>
  <c r="V67" i="5"/>
  <c r="J71" i="5"/>
  <c r="K65" i="5"/>
  <c r="J67" i="5"/>
  <c r="U69" i="5"/>
  <c r="AE69" i="5"/>
  <c r="AG71" i="5"/>
  <c r="AS71" i="5"/>
  <c r="F73" i="5"/>
  <c r="AL73" i="5"/>
  <c r="AO75" i="5"/>
  <c r="I69" i="5"/>
  <c r="V65" i="5"/>
  <c r="AF65" i="5"/>
  <c r="U67" i="5"/>
  <c r="V69" i="5"/>
  <c r="AF69" i="5"/>
  <c r="G73" i="5"/>
  <c r="U65" i="5"/>
  <c r="W65" i="5"/>
  <c r="W69" i="5"/>
  <c r="F75" i="5"/>
  <c r="AN73" i="5"/>
  <c r="U75" i="5"/>
  <c r="Y69" i="5"/>
  <c r="X67" i="5"/>
  <c r="AQ71" i="5"/>
  <c r="N65" i="5"/>
  <c r="X65" i="5"/>
  <c r="W67" i="5"/>
  <c r="AG67" i="5"/>
  <c r="AS67" i="5"/>
  <c r="X69" i="5"/>
  <c r="F71" i="5"/>
  <c r="I73" i="5"/>
  <c r="AO73" i="5"/>
  <c r="V75" i="5"/>
  <c r="AF75" i="5"/>
  <c r="AR75" i="5"/>
  <c r="AD71" i="5"/>
  <c r="I65" i="5"/>
  <c r="O65" i="5"/>
  <c r="Y65" i="5"/>
  <c r="AJ65" i="5"/>
  <c r="AM67" i="5"/>
  <c r="AA71" i="5"/>
  <c r="AM71" i="5"/>
  <c r="C75" i="5"/>
  <c r="W75" i="5"/>
  <c r="AG75" i="5"/>
  <c r="AS75" i="5"/>
  <c r="AG69" i="5"/>
  <c r="S65" i="5"/>
  <c r="AS78" i="4" l="1"/>
  <c r="AR78" i="4"/>
  <c r="AQ78" i="4"/>
  <c r="AP78" i="4"/>
  <c r="AO78" i="4"/>
  <c r="AN78" i="4"/>
  <c r="AM78" i="4"/>
  <c r="AL78" i="4"/>
  <c r="AJ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J78" i="4"/>
  <c r="I78" i="4"/>
  <c r="H78" i="4"/>
  <c r="G78" i="4"/>
  <c r="F78" i="4"/>
  <c r="E78" i="4"/>
  <c r="D78" i="4"/>
  <c r="C78" i="4"/>
  <c r="AS77" i="4"/>
  <c r="AR77" i="4"/>
  <c r="AQ77" i="4"/>
  <c r="AP77" i="4"/>
  <c r="AO77" i="4"/>
  <c r="AN77" i="4"/>
  <c r="AM77" i="4"/>
  <c r="AL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J77" i="4"/>
  <c r="I77" i="4"/>
  <c r="H77" i="4"/>
  <c r="G77" i="4"/>
  <c r="F77" i="4"/>
  <c r="E77" i="4"/>
  <c r="D77" i="4"/>
  <c r="C77" i="4"/>
  <c r="AP75" i="4"/>
  <c r="AF75" i="4"/>
  <c r="AS74" i="4"/>
  <c r="AS75" i="4" s="1"/>
  <c r="AR74" i="4"/>
  <c r="AR75" i="4" s="1"/>
  <c r="AQ74" i="4"/>
  <c r="AQ75" i="4" s="1"/>
  <c r="AP74" i="4"/>
  <c r="AO74" i="4"/>
  <c r="AN74" i="4"/>
  <c r="AM74" i="4"/>
  <c r="AL74" i="4"/>
  <c r="AJ74" i="4"/>
  <c r="AH74" i="4"/>
  <c r="AH75" i="4" s="1"/>
  <c r="AG74" i="4"/>
  <c r="AG75" i="4" s="1"/>
  <c r="AF74" i="4"/>
  <c r="AE74" i="4"/>
  <c r="AE75" i="4" s="1"/>
  <c r="AD74" i="4"/>
  <c r="AC74" i="4"/>
  <c r="AC75" i="4" s="1"/>
  <c r="AB74" i="4"/>
  <c r="AB75" i="4" s="1"/>
  <c r="AA74" i="4"/>
  <c r="AA75" i="4" s="1"/>
  <c r="Z74" i="4"/>
  <c r="Z75" i="4" s="1"/>
  <c r="Y74" i="4"/>
  <c r="Y75" i="4" s="1"/>
  <c r="X74" i="4"/>
  <c r="X75" i="4" s="1"/>
  <c r="W74" i="4"/>
  <c r="W75" i="4" s="1"/>
  <c r="V74" i="4"/>
  <c r="V75" i="4" s="1"/>
  <c r="U74" i="4"/>
  <c r="U75" i="4" s="1"/>
  <c r="T74" i="4"/>
  <c r="S74" i="4"/>
  <c r="R74" i="4"/>
  <c r="Q74" i="4"/>
  <c r="Q75" i="4" s="1"/>
  <c r="P74" i="4"/>
  <c r="O74" i="4"/>
  <c r="N74" i="4"/>
  <c r="N75" i="4" s="1"/>
  <c r="M74" i="4"/>
  <c r="M75" i="4" s="1"/>
  <c r="L74" i="4"/>
  <c r="K74" i="4"/>
  <c r="J74" i="4"/>
  <c r="I74" i="4"/>
  <c r="H74" i="4"/>
  <c r="H75" i="4" s="1"/>
  <c r="G74" i="4"/>
  <c r="G75" i="4" s="1"/>
  <c r="F74" i="4"/>
  <c r="E74" i="4"/>
  <c r="D74" i="4"/>
  <c r="D75" i="4" s="1"/>
  <c r="C74" i="4"/>
  <c r="C75" i="4" s="1"/>
  <c r="AS72" i="4"/>
  <c r="AR72" i="4"/>
  <c r="AR73" i="4" s="1"/>
  <c r="AQ72" i="4"/>
  <c r="AP72" i="4"/>
  <c r="AP73" i="4" s="1"/>
  <c r="AO72" i="4"/>
  <c r="AN72" i="4"/>
  <c r="AN73" i="4" s="1"/>
  <c r="AM72" i="4"/>
  <c r="AM73" i="4" s="1"/>
  <c r="AL72" i="4"/>
  <c r="AJ72" i="4"/>
  <c r="AH72" i="4"/>
  <c r="AH73" i="4" s="1"/>
  <c r="AG72" i="4"/>
  <c r="AF72" i="4"/>
  <c r="AE72" i="4"/>
  <c r="AD72" i="4"/>
  <c r="AC72" i="4"/>
  <c r="AB72" i="4"/>
  <c r="AA72" i="4"/>
  <c r="Z72" i="4"/>
  <c r="Z73" i="4" s="1"/>
  <c r="Y72" i="4"/>
  <c r="X72" i="4"/>
  <c r="X73" i="4" s="1"/>
  <c r="W72" i="4"/>
  <c r="W73" i="4" s="1"/>
  <c r="V72" i="4"/>
  <c r="V73" i="4" s="1"/>
  <c r="U72" i="4"/>
  <c r="T72" i="4"/>
  <c r="S72" i="4"/>
  <c r="S73" i="4" s="1"/>
  <c r="R72" i="4"/>
  <c r="R73" i="4" s="1"/>
  <c r="Q72" i="4"/>
  <c r="Q73" i="4" s="1"/>
  <c r="P72" i="4"/>
  <c r="P73" i="4" s="1"/>
  <c r="O72" i="4"/>
  <c r="N72" i="4"/>
  <c r="N73" i="4" s="1"/>
  <c r="M72" i="4"/>
  <c r="M73" i="4" s="1"/>
  <c r="L72" i="4"/>
  <c r="L73" i="4" s="1"/>
  <c r="K72" i="4"/>
  <c r="J72" i="4"/>
  <c r="J73" i="4" s="1"/>
  <c r="I72" i="4"/>
  <c r="H72" i="4"/>
  <c r="H73" i="4" s="1"/>
  <c r="G72" i="4"/>
  <c r="F72" i="4"/>
  <c r="E72" i="4"/>
  <c r="D72" i="4"/>
  <c r="D73" i="4" s="1"/>
  <c r="C72" i="4"/>
  <c r="C73" i="4" s="1"/>
  <c r="AS70" i="4"/>
  <c r="AR70" i="4"/>
  <c r="AQ70" i="4"/>
  <c r="AP70" i="4"/>
  <c r="AP71" i="4" s="1"/>
  <c r="AO70" i="4"/>
  <c r="AN70" i="4"/>
  <c r="AM70" i="4"/>
  <c r="AL70" i="4"/>
  <c r="AJ70" i="4"/>
  <c r="AH70" i="4"/>
  <c r="AH71" i="4" s="1"/>
  <c r="AG70" i="4"/>
  <c r="AF70" i="4"/>
  <c r="AF71" i="4" s="1"/>
  <c r="AE70" i="4"/>
  <c r="AD70" i="4"/>
  <c r="AC70" i="4"/>
  <c r="AC71" i="4" s="1"/>
  <c r="AB70" i="4"/>
  <c r="AA70" i="4"/>
  <c r="Z70" i="4"/>
  <c r="Y70" i="4"/>
  <c r="X70" i="4"/>
  <c r="W70" i="4"/>
  <c r="V70" i="4"/>
  <c r="V71" i="4" s="1"/>
  <c r="U70" i="4"/>
  <c r="T70" i="4"/>
  <c r="S70" i="4"/>
  <c r="S71" i="4" s="1"/>
  <c r="R70" i="4"/>
  <c r="R71" i="4" s="1"/>
  <c r="Q70" i="4"/>
  <c r="Q71" i="4" s="1"/>
  <c r="P70" i="4"/>
  <c r="P71" i="4" s="1"/>
  <c r="O70" i="4"/>
  <c r="O71" i="4" s="1"/>
  <c r="N70" i="4"/>
  <c r="M70" i="4"/>
  <c r="M71" i="4" s="1"/>
  <c r="L70" i="4"/>
  <c r="L71" i="4" s="1"/>
  <c r="K70" i="4"/>
  <c r="J70" i="4"/>
  <c r="I70" i="4"/>
  <c r="H70" i="4"/>
  <c r="H71" i="4" s="1"/>
  <c r="G70" i="4"/>
  <c r="F70" i="4"/>
  <c r="E70" i="4"/>
  <c r="D70" i="4"/>
  <c r="D71" i="4" s="1"/>
  <c r="C70" i="4"/>
  <c r="AP69" i="4"/>
  <c r="R69" i="4"/>
  <c r="J69" i="4"/>
  <c r="AS68" i="4"/>
  <c r="AR68" i="4"/>
  <c r="AQ68" i="4"/>
  <c r="AP68" i="4"/>
  <c r="AO68" i="4"/>
  <c r="AN68" i="4"/>
  <c r="AM68" i="4"/>
  <c r="AL68" i="4"/>
  <c r="AJ68" i="4"/>
  <c r="AH68" i="4"/>
  <c r="AH69" i="4" s="1"/>
  <c r="AG68" i="4"/>
  <c r="AF68" i="4"/>
  <c r="AE68" i="4"/>
  <c r="AD68" i="4"/>
  <c r="AC68" i="4"/>
  <c r="AC69" i="4" s="1"/>
  <c r="AB68" i="4"/>
  <c r="AB69" i="4" s="1"/>
  <c r="AA68" i="4"/>
  <c r="Z68" i="4"/>
  <c r="Z69" i="4" s="1"/>
  <c r="Y68" i="4"/>
  <c r="Y69" i="4" s="1"/>
  <c r="X68" i="4"/>
  <c r="X69" i="4" s="1"/>
  <c r="W68" i="4"/>
  <c r="V68" i="4"/>
  <c r="U68" i="4"/>
  <c r="T68" i="4"/>
  <c r="S68" i="4"/>
  <c r="S69" i="4" s="1"/>
  <c r="R68" i="4"/>
  <c r="Q68" i="4"/>
  <c r="Q69" i="4" s="1"/>
  <c r="P68" i="4"/>
  <c r="O68" i="4"/>
  <c r="O69" i="4" s="1"/>
  <c r="N68" i="4"/>
  <c r="N69" i="4" s="1"/>
  <c r="M68" i="4"/>
  <c r="M69" i="4" s="1"/>
  <c r="L68" i="4"/>
  <c r="K68" i="4"/>
  <c r="J68" i="4"/>
  <c r="I68" i="4"/>
  <c r="H68" i="4"/>
  <c r="H69" i="4" s="1"/>
  <c r="G68" i="4"/>
  <c r="F68" i="4"/>
  <c r="E68" i="4"/>
  <c r="D68" i="4"/>
  <c r="D69" i="4" s="1"/>
  <c r="C68" i="4"/>
  <c r="AS66" i="4"/>
  <c r="AR66" i="4"/>
  <c r="AQ66" i="4"/>
  <c r="AP66" i="4"/>
  <c r="AP67" i="4" s="1"/>
  <c r="AO66" i="4"/>
  <c r="AN66" i="4"/>
  <c r="AM66" i="4"/>
  <c r="AL66" i="4"/>
  <c r="AL67" i="4" s="1"/>
  <c r="AJ66" i="4"/>
  <c r="AJ67" i="4" s="1"/>
  <c r="AH66" i="4"/>
  <c r="AH67" i="4" s="1"/>
  <c r="AG66" i="4"/>
  <c r="AF66" i="4"/>
  <c r="AE66" i="4"/>
  <c r="AD66" i="4"/>
  <c r="AC66" i="4"/>
  <c r="AC67" i="4" s="1"/>
  <c r="AB66" i="4"/>
  <c r="AB67" i="4" s="1"/>
  <c r="AA66" i="4"/>
  <c r="AA67" i="4" s="1"/>
  <c r="Z66" i="4"/>
  <c r="Z67" i="4" s="1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M67" i="4" s="1"/>
  <c r="L66" i="4"/>
  <c r="K66" i="4"/>
  <c r="J66" i="4"/>
  <c r="I66" i="4"/>
  <c r="H66" i="4"/>
  <c r="H67" i="4" s="1"/>
  <c r="G66" i="4"/>
  <c r="G67" i="4" s="1"/>
  <c r="F66" i="4"/>
  <c r="E66" i="4"/>
  <c r="D66" i="4"/>
  <c r="D67" i="4" s="1"/>
  <c r="C66" i="4"/>
  <c r="AS64" i="4"/>
  <c r="AR64" i="4"/>
  <c r="AQ64" i="4"/>
  <c r="AP64" i="4"/>
  <c r="AP65" i="4" s="1"/>
  <c r="AO64" i="4"/>
  <c r="AO65" i="4" s="1"/>
  <c r="AN64" i="4"/>
  <c r="AM64" i="4"/>
  <c r="AL64" i="4"/>
  <c r="AJ64" i="4"/>
  <c r="AH64" i="4"/>
  <c r="AH65" i="4" s="1"/>
  <c r="AG64" i="4"/>
  <c r="AF64" i="4"/>
  <c r="AE64" i="4"/>
  <c r="AD64" i="4"/>
  <c r="AC64" i="4"/>
  <c r="AC65" i="4" s="1"/>
  <c r="AB64" i="4"/>
  <c r="AA64" i="4"/>
  <c r="Z64" i="4"/>
  <c r="Z65" i="4" s="1"/>
  <c r="Y64" i="4"/>
  <c r="Y65" i="4" s="1"/>
  <c r="X64" i="4"/>
  <c r="X65" i="4" s="1"/>
  <c r="W64" i="4"/>
  <c r="V64" i="4"/>
  <c r="U64" i="4"/>
  <c r="U65" i="4" s="1"/>
  <c r="T64" i="4"/>
  <c r="S64" i="4"/>
  <c r="R64" i="4"/>
  <c r="Q64" i="4"/>
  <c r="Q65" i="4" s="1"/>
  <c r="P64" i="4"/>
  <c r="O64" i="4"/>
  <c r="N64" i="4"/>
  <c r="M64" i="4"/>
  <c r="M65" i="4" s="1"/>
  <c r="L64" i="4"/>
  <c r="K64" i="4"/>
  <c r="K65" i="4" s="1"/>
  <c r="J64" i="4"/>
  <c r="I64" i="4"/>
  <c r="H64" i="4"/>
  <c r="H65" i="4" s="1"/>
  <c r="G64" i="4"/>
  <c r="F64" i="4"/>
  <c r="E64" i="4"/>
  <c r="D64" i="4"/>
  <c r="D65" i="4" s="1"/>
  <c r="C64" i="4"/>
  <c r="C65" i="4" s="1"/>
  <c r="AT62" i="4"/>
  <c r="AT64" i="4" s="1"/>
  <c r="AD65" i="4" l="1"/>
  <c r="AB73" i="4"/>
  <c r="AS65" i="4"/>
  <c r="AB65" i="4"/>
  <c r="AN65" i="4"/>
  <c r="Y67" i="4"/>
  <c r="C69" i="4"/>
  <c r="W69" i="4"/>
  <c r="AG69" i="4"/>
  <c r="AS69" i="4"/>
  <c r="I71" i="4"/>
  <c r="L75" i="4"/>
  <c r="AQ65" i="4"/>
  <c r="AR71" i="4"/>
  <c r="E75" i="4"/>
  <c r="O75" i="4"/>
  <c r="AJ75" i="4"/>
  <c r="L65" i="4"/>
  <c r="AF65" i="4"/>
  <c r="AR65" i="4"/>
  <c r="G69" i="4"/>
  <c r="AA69" i="4"/>
  <c r="C71" i="4"/>
  <c r="AG71" i="4"/>
  <c r="F75" i="4"/>
  <c r="P75" i="4"/>
  <c r="AL75" i="4"/>
  <c r="AM75" i="4"/>
  <c r="AF73" i="4"/>
  <c r="AS73" i="4"/>
  <c r="AE65" i="4"/>
  <c r="E65" i="4"/>
  <c r="E71" i="4"/>
  <c r="AG73" i="4"/>
  <c r="AD69" i="4"/>
  <c r="F71" i="4"/>
  <c r="AS71" i="4"/>
  <c r="C67" i="4"/>
  <c r="W67" i="4"/>
  <c r="AG67" i="4"/>
  <c r="AS67" i="4"/>
  <c r="G71" i="4"/>
  <c r="O73" i="4"/>
  <c r="T75" i="4"/>
  <c r="AD75" i="4"/>
  <c r="I73" i="4"/>
  <c r="AN69" i="4"/>
  <c r="I69" i="4"/>
  <c r="AO69" i="4"/>
  <c r="G65" i="4"/>
  <c r="AA65" i="4"/>
  <c r="AM65" i="4"/>
  <c r="X67" i="4"/>
  <c r="AL73" i="4"/>
  <c r="K75" i="4"/>
  <c r="J65" i="4"/>
  <c r="F69" i="4"/>
  <c r="P69" i="4"/>
  <c r="AL69" i="4"/>
  <c r="Y71" i="4"/>
  <c r="AJ71" i="4"/>
  <c r="E73" i="4"/>
  <c r="Y73" i="4"/>
  <c r="AJ73" i="4"/>
  <c r="T69" i="4"/>
  <c r="S65" i="4"/>
  <c r="E69" i="4"/>
  <c r="O67" i="4"/>
  <c r="AM69" i="4"/>
  <c r="X71" i="4"/>
  <c r="AN67" i="4"/>
  <c r="AA71" i="4"/>
  <c r="AM71" i="4"/>
  <c r="G73" i="4"/>
  <c r="AM67" i="4"/>
  <c r="R67" i="4"/>
  <c r="AO67" i="4"/>
  <c r="AB71" i="4"/>
  <c r="AN71" i="4"/>
  <c r="I65" i="4"/>
  <c r="S67" i="4"/>
  <c r="N65" i="4"/>
  <c r="T67" i="4"/>
  <c r="AO71" i="4"/>
  <c r="AO73" i="4"/>
  <c r="R75" i="4"/>
  <c r="AN75" i="4"/>
  <c r="R65" i="4"/>
  <c r="F67" i="4"/>
  <c r="AJ69" i="4"/>
  <c r="F73" i="4"/>
  <c r="AD67" i="4"/>
  <c r="AJ65" i="4"/>
  <c r="K67" i="4"/>
  <c r="U67" i="4"/>
  <c r="AE67" i="4"/>
  <c r="AQ67" i="4"/>
  <c r="K69" i="4"/>
  <c r="U69" i="4"/>
  <c r="AE69" i="4"/>
  <c r="AQ69" i="4"/>
  <c r="J71" i="4"/>
  <c r="T71" i="4"/>
  <c r="AD71" i="4"/>
  <c r="T73" i="4"/>
  <c r="AD73" i="4"/>
  <c r="I75" i="4"/>
  <c r="S75" i="4"/>
  <c r="AO75" i="4"/>
  <c r="T65" i="4"/>
  <c r="E67" i="4"/>
  <c r="AL71" i="4"/>
  <c r="I67" i="4"/>
  <c r="J67" i="4"/>
  <c r="O65" i="4"/>
  <c r="F65" i="4"/>
  <c r="P65" i="4"/>
  <c r="AL65" i="4"/>
  <c r="L67" i="4"/>
  <c r="V67" i="4"/>
  <c r="AF67" i="4"/>
  <c r="AR67" i="4"/>
  <c r="L69" i="4"/>
  <c r="V69" i="4"/>
  <c r="AF69" i="4"/>
  <c r="AR69" i="4"/>
  <c r="K71" i="4"/>
  <c r="U71" i="4"/>
  <c r="AE71" i="4"/>
  <c r="AQ71" i="4"/>
  <c r="K73" i="4"/>
  <c r="U73" i="4"/>
  <c r="AE73" i="4"/>
  <c r="AQ73" i="4"/>
  <c r="J75" i="4"/>
  <c r="W65" i="4"/>
  <c r="AG65" i="4"/>
  <c r="Q67" i="4"/>
  <c r="AC73" i="4"/>
  <c r="N67" i="4"/>
  <c r="P67" i="4"/>
  <c r="N71" i="4"/>
  <c r="Z71" i="4"/>
  <c r="V65" i="4"/>
  <c r="W71" i="4"/>
  <c r="AA73" i="4"/>
  <c r="N33" i="1" l="1"/>
  <c r="N33" i="3"/>
  <c r="O78" i="3"/>
  <c r="L78" i="3"/>
  <c r="K78" i="3"/>
  <c r="O77" i="3"/>
  <c r="L77" i="3"/>
  <c r="K77" i="3"/>
  <c r="O78" i="2"/>
  <c r="L78" i="2"/>
  <c r="K78" i="2"/>
  <c r="O77" i="2"/>
  <c r="L77" i="2"/>
  <c r="K77" i="2"/>
  <c r="O78" i="1"/>
  <c r="O77" i="1"/>
  <c r="L78" i="1"/>
  <c r="L77" i="1"/>
  <c r="K78" i="1"/>
  <c r="K77" i="1"/>
  <c r="N59" i="3"/>
  <c r="AU78" i="3" l="1"/>
  <c r="AT78" i="3"/>
  <c r="AS78" i="3"/>
  <c r="AR78" i="3"/>
  <c r="AQ78" i="3"/>
  <c r="AP78" i="3"/>
  <c r="AO78" i="3"/>
  <c r="AN78" i="3"/>
  <c r="AL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J78" i="3"/>
  <c r="I78" i="3"/>
  <c r="H78" i="3"/>
  <c r="G78" i="3"/>
  <c r="F78" i="3"/>
  <c r="E78" i="3"/>
  <c r="D78" i="3"/>
  <c r="C78" i="3"/>
  <c r="AU77" i="3"/>
  <c r="AT77" i="3"/>
  <c r="AS77" i="3"/>
  <c r="AR77" i="3"/>
  <c r="AQ77" i="3"/>
  <c r="AP77" i="3"/>
  <c r="AO77" i="3"/>
  <c r="AN77" i="3"/>
  <c r="AL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J77" i="3"/>
  <c r="I77" i="3"/>
  <c r="H77" i="3"/>
  <c r="G77" i="3"/>
  <c r="F77" i="3"/>
  <c r="E77" i="3"/>
  <c r="D77" i="3"/>
  <c r="C77" i="3"/>
  <c r="N61" i="3"/>
  <c r="N60" i="3"/>
  <c r="N58" i="3"/>
  <c r="N57" i="3"/>
  <c r="N77" i="3" s="1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78" i="3" s="1"/>
  <c r="N18" i="3"/>
  <c r="N17" i="3"/>
  <c r="N16" i="3"/>
  <c r="N74" i="3" s="1"/>
  <c r="N15" i="3"/>
  <c r="N14" i="3"/>
  <c r="N13" i="3"/>
  <c r="N12" i="3"/>
  <c r="N11" i="3"/>
  <c r="N10" i="3"/>
  <c r="N9" i="3"/>
  <c r="N68" i="3" s="1"/>
  <c r="N8" i="3"/>
  <c r="N70" i="3" s="1"/>
  <c r="N7" i="3"/>
  <c r="N6" i="3"/>
  <c r="N5" i="3"/>
  <c r="N4" i="3"/>
  <c r="N3" i="3"/>
  <c r="N61" i="2"/>
  <c r="N60" i="2"/>
  <c r="N59" i="2"/>
  <c r="N58" i="2"/>
  <c r="N57" i="2"/>
  <c r="N77" i="2" s="1"/>
  <c r="N56" i="2"/>
  <c r="N55" i="2"/>
  <c r="N54" i="2"/>
  <c r="N53" i="2"/>
  <c r="N52" i="2"/>
  <c r="N51" i="2"/>
  <c r="N50" i="2"/>
  <c r="N49" i="2"/>
  <c r="N48" i="2"/>
  <c r="N74" i="2" s="1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72" i="2" s="1"/>
  <c r="N26" i="2"/>
  <c r="N25" i="2"/>
  <c r="N24" i="2"/>
  <c r="N23" i="2"/>
  <c r="N22" i="2"/>
  <c r="N21" i="2"/>
  <c r="N20" i="2"/>
  <c r="N19" i="2"/>
  <c r="N78" i="2" s="1"/>
  <c r="N18" i="2"/>
  <c r="N17" i="2"/>
  <c r="N16" i="2"/>
  <c r="N15" i="2"/>
  <c r="N14" i="2"/>
  <c r="N13" i="2"/>
  <c r="N12" i="2"/>
  <c r="N11" i="2"/>
  <c r="N10" i="2"/>
  <c r="N9" i="2"/>
  <c r="N68" i="2" s="1"/>
  <c r="N8" i="2"/>
  <c r="N70" i="2" s="1"/>
  <c r="N7" i="2"/>
  <c r="N6" i="2"/>
  <c r="N5" i="2"/>
  <c r="N4" i="2"/>
  <c r="N3" i="2"/>
  <c r="N61" i="1"/>
  <c r="N60" i="1"/>
  <c r="N59" i="1"/>
  <c r="N58" i="1"/>
  <c r="N57" i="1"/>
  <c r="N77" i="1" s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78" i="1" s="1"/>
  <c r="N18" i="1"/>
  <c r="N17" i="1"/>
  <c r="N16" i="1"/>
  <c r="N15" i="1"/>
  <c r="N14" i="1"/>
  <c r="N13" i="1"/>
  <c r="N12" i="1"/>
  <c r="N11" i="1"/>
  <c r="N10" i="1"/>
  <c r="N9" i="1"/>
  <c r="N68" i="1" s="1"/>
  <c r="N8" i="1"/>
  <c r="N7" i="1"/>
  <c r="N6" i="1"/>
  <c r="N5" i="1"/>
  <c r="N4" i="1"/>
  <c r="N72" i="1" s="1"/>
  <c r="N3" i="1"/>
  <c r="AU74" i="3"/>
  <c r="AU75" i="3" s="1"/>
  <c r="AT74" i="3"/>
  <c r="AT75" i="3" s="1"/>
  <c r="AS74" i="3"/>
  <c r="AS75" i="3" s="1"/>
  <c r="AR74" i="3"/>
  <c r="AR75" i="3" s="1"/>
  <c r="AQ74" i="3"/>
  <c r="AP74" i="3"/>
  <c r="AO74" i="3"/>
  <c r="AN74" i="3"/>
  <c r="AL74" i="3"/>
  <c r="AL75" i="3" s="1"/>
  <c r="AJ74" i="3"/>
  <c r="AJ75" i="3" s="1"/>
  <c r="AI74" i="3"/>
  <c r="AI75" i="3" s="1"/>
  <c r="AH74" i="3"/>
  <c r="AH75" i="3" s="1"/>
  <c r="AG74" i="3"/>
  <c r="AG75" i="3" s="1"/>
  <c r="AF74" i="3"/>
  <c r="AE74" i="3"/>
  <c r="AE75" i="3" s="1"/>
  <c r="AD74" i="3"/>
  <c r="AD75" i="3" s="1"/>
  <c r="AC74" i="3"/>
  <c r="AC75" i="3" s="1"/>
  <c r="AB74" i="3"/>
  <c r="AB75" i="3" s="1"/>
  <c r="AA74" i="3"/>
  <c r="AA75" i="3" s="1"/>
  <c r="Z74" i="3"/>
  <c r="Z75" i="3" s="1"/>
  <c r="Y74" i="3"/>
  <c r="Y75" i="3" s="1"/>
  <c r="X74" i="3"/>
  <c r="X75" i="3" s="1"/>
  <c r="W74" i="3"/>
  <c r="W75" i="3" s="1"/>
  <c r="V74" i="3"/>
  <c r="U74" i="3"/>
  <c r="T74" i="3"/>
  <c r="S74" i="3"/>
  <c r="R74" i="3"/>
  <c r="Q74" i="3"/>
  <c r="P74" i="3"/>
  <c r="O74" i="3"/>
  <c r="O75" i="3" s="1"/>
  <c r="L74" i="3"/>
  <c r="L75" i="3" s="1"/>
  <c r="K74" i="3"/>
  <c r="J74" i="3"/>
  <c r="I74" i="3"/>
  <c r="H74" i="3"/>
  <c r="H75" i="3" s="1"/>
  <c r="G74" i="3"/>
  <c r="F74" i="3"/>
  <c r="E74" i="3"/>
  <c r="D74" i="3"/>
  <c r="D75" i="3" s="1"/>
  <c r="C74" i="3"/>
  <c r="AF73" i="3"/>
  <c r="AU72" i="3"/>
  <c r="AT72" i="3"/>
  <c r="AS72" i="3"/>
  <c r="AR72" i="3"/>
  <c r="AR73" i="3" s="1"/>
  <c r="AQ72" i="3"/>
  <c r="AP72" i="3"/>
  <c r="AO72" i="3"/>
  <c r="AN72" i="3"/>
  <c r="AL72" i="3"/>
  <c r="AJ72" i="3"/>
  <c r="AL73" i="3" s="1"/>
  <c r="AI72" i="3"/>
  <c r="AI73" i="3" s="1"/>
  <c r="AH72" i="3"/>
  <c r="AG72" i="3"/>
  <c r="AF72" i="3"/>
  <c r="AE72" i="3"/>
  <c r="AE73" i="3" s="1"/>
  <c r="AD72" i="3"/>
  <c r="AC72" i="3"/>
  <c r="AC73" i="3" s="1"/>
  <c r="AB72" i="3"/>
  <c r="AB73" i="3" s="1"/>
  <c r="AA72" i="3"/>
  <c r="Z72" i="3"/>
  <c r="Z73" i="3" s="1"/>
  <c r="Y72" i="3"/>
  <c r="Y73" i="3" s="1"/>
  <c r="X72" i="3"/>
  <c r="W72" i="3"/>
  <c r="V72" i="3"/>
  <c r="V73" i="3" s="1"/>
  <c r="U72" i="3"/>
  <c r="T72" i="3"/>
  <c r="S72" i="3"/>
  <c r="S73" i="3" s="1"/>
  <c r="R72" i="3"/>
  <c r="Q72" i="3"/>
  <c r="P72" i="3"/>
  <c r="O72" i="3"/>
  <c r="O73" i="3" s="1"/>
  <c r="L72" i="3"/>
  <c r="K72" i="3"/>
  <c r="J72" i="3"/>
  <c r="J73" i="3" s="1"/>
  <c r="I72" i="3"/>
  <c r="H72" i="3"/>
  <c r="H73" i="3" s="1"/>
  <c r="G72" i="3"/>
  <c r="F72" i="3"/>
  <c r="E72" i="3"/>
  <c r="D72" i="3"/>
  <c r="D73" i="3" s="1"/>
  <c r="C72" i="3"/>
  <c r="C73" i="3" s="1"/>
  <c r="AU70" i="3"/>
  <c r="AT70" i="3"/>
  <c r="AS70" i="3"/>
  <c r="AR70" i="3"/>
  <c r="AQ70" i="3"/>
  <c r="AQ71" i="3" s="1"/>
  <c r="AP70" i="3"/>
  <c r="AP71" i="3" s="1"/>
  <c r="AO70" i="3"/>
  <c r="AO71" i="3" s="1"/>
  <c r="AN70" i="3"/>
  <c r="AL70" i="3"/>
  <c r="AJ70" i="3"/>
  <c r="AJ71" i="3" s="1"/>
  <c r="AI70" i="3"/>
  <c r="AH70" i="3"/>
  <c r="AH71" i="3" s="1"/>
  <c r="AG70" i="3"/>
  <c r="AF70" i="3"/>
  <c r="AE70" i="3"/>
  <c r="AD70" i="3"/>
  <c r="AD71" i="3" s="1"/>
  <c r="AC70" i="3"/>
  <c r="AB70" i="3"/>
  <c r="AB71" i="3" s="1"/>
  <c r="AA70" i="3"/>
  <c r="Z70" i="3"/>
  <c r="Y70" i="3"/>
  <c r="X70" i="3"/>
  <c r="W70" i="3"/>
  <c r="V70" i="3"/>
  <c r="U70" i="3"/>
  <c r="T70" i="3"/>
  <c r="S70" i="3"/>
  <c r="S71" i="3" s="1"/>
  <c r="R70" i="3"/>
  <c r="R71" i="3" s="1"/>
  <c r="Q70" i="3"/>
  <c r="P70" i="3"/>
  <c r="O70" i="3"/>
  <c r="O71" i="3" s="1"/>
  <c r="L70" i="3"/>
  <c r="L71" i="3" s="1"/>
  <c r="K70" i="3"/>
  <c r="K71" i="3" s="1"/>
  <c r="J70" i="3"/>
  <c r="I70" i="3"/>
  <c r="H70" i="3"/>
  <c r="H71" i="3" s="1"/>
  <c r="G70" i="3"/>
  <c r="F70" i="3"/>
  <c r="E70" i="3"/>
  <c r="D70" i="3"/>
  <c r="D71" i="3" s="1"/>
  <c r="C70" i="3"/>
  <c r="AU68" i="3"/>
  <c r="AU69" i="3" s="1"/>
  <c r="AT68" i="3"/>
  <c r="AS68" i="3"/>
  <c r="AR68" i="3"/>
  <c r="AR69" i="3" s="1"/>
  <c r="AQ68" i="3"/>
  <c r="AP68" i="3"/>
  <c r="AO68" i="3"/>
  <c r="AN68" i="3"/>
  <c r="AL68" i="3"/>
  <c r="AJ68" i="3"/>
  <c r="AJ69" i="3" s="1"/>
  <c r="AI68" i="3"/>
  <c r="AI69" i="3" s="1"/>
  <c r="AH68" i="3"/>
  <c r="AG68" i="3"/>
  <c r="AF68" i="3"/>
  <c r="AE68" i="3"/>
  <c r="AE69" i="3" s="1"/>
  <c r="AD68" i="3"/>
  <c r="AC68" i="3"/>
  <c r="AB68" i="3"/>
  <c r="AA68" i="3"/>
  <c r="Z68" i="3"/>
  <c r="Y68" i="3"/>
  <c r="X68" i="3"/>
  <c r="X69" i="3" s="1"/>
  <c r="W68" i="3"/>
  <c r="W69" i="3" s="1"/>
  <c r="V68" i="3"/>
  <c r="U68" i="3"/>
  <c r="T68" i="3"/>
  <c r="S68" i="3"/>
  <c r="S69" i="3" s="1"/>
  <c r="R68" i="3"/>
  <c r="R69" i="3" s="1"/>
  <c r="Q68" i="3"/>
  <c r="Q69" i="3" s="1"/>
  <c r="P68" i="3"/>
  <c r="P69" i="3" s="1"/>
  <c r="O68" i="3"/>
  <c r="O69" i="3" s="1"/>
  <c r="L68" i="3"/>
  <c r="K68" i="3"/>
  <c r="J68" i="3"/>
  <c r="I68" i="3"/>
  <c r="H68" i="3"/>
  <c r="G68" i="3"/>
  <c r="G69" i="3" s="1"/>
  <c r="F68" i="3"/>
  <c r="F69" i="3" s="1"/>
  <c r="E68" i="3"/>
  <c r="D68" i="3"/>
  <c r="E69" i="3" s="1"/>
  <c r="C68" i="3"/>
  <c r="C69" i="3" s="1"/>
  <c r="AU66" i="3"/>
  <c r="AU67" i="3" s="1"/>
  <c r="AT66" i="3"/>
  <c r="AS66" i="3"/>
  <c r="AR66" i="3"/>
  <c r="AR67" i="3" s="1"/>
  <c r="AQ66" i="3"/>
  <c r="AP66" i="3"/>
  <c r="AO66" i="3"/>
  <c r="AN66" i="3"/>
  <c r="AL66" i="3"/>
  <c r="AJ66" i="3"/>
  <c r="AJ67" i="3" s="1"/>
  <c r="AI66" i="3"/>
  <c r="AH66" i="3"/>
  <c r="AG66" i="3"/>
  <c r="AF66" i="3"/>
  <c r="AE66" i="3"/>
  <c r="AD66" i="3"/>
  <c r="AD67" i="3" s="1"/>
  <c r="AC66" i="3"/>
  <c r="AB66" i="3"/>
  <c r="AB67" i="3" s="1"/>
  <c r="AA66" i="3"/>
  <c r="AA67" i="3" s="1"/>
  <c r="Z66" i="3"/>
  <c r="Y66" i="3"/>
  <c r="X66" i="3"/>
  <c r="W66" i="3"/>
  <c r="V66" i="3"/>
  <c r="U66" i="3"/>
  <c r="U67" i="3" s="1"/>
  <c r="T66" i="3"/>
  <c r="T67" i="3" s="1"/>
  <c r="S66" i="3"/>
  <c r="S67" i="3" s="1"/>
  <c r="R66" i="3"/>
  <c r="R67" i="3" s="1"/>
  <c r="Q66" i="3"/>
  <c r="Q67" i="3" s="1"/>
  <c r="P66" i="3"/>
  <c r="O66" i="3"/>
  <c r="O67" i="3" s="1"/>
  <c r="L66" i="3"/>
  <c r="L67" i="3" s="1"/>
  <c r="K66" i="3"/>
  <c r="K67" i="3" s="1"/>
  <c r="J66" i="3"/>
  <c r="I66" i="3"/>
  <c r="H66" i="3"/>
  <c r="H67" i="3" s="1"/>
  <c r="G66" i="3"/>
  <c r="G67" i="3" s="1"/>
  <c r="F66" i="3"/>
  <c r="E66" i="3"/>
  <c r="D66" i="3"/>
  <c r="D67" i="3" s="1"/>
  <c r="C66" i="3"/>
  <c r="C67" i="3" s="1"/>
  <c r="AR65" i="3"/>
  <c r="AV64" i="3"/>
  <c r="AU64" i="3"/>
  <c r="AT64" i="3"/>
  <c r="AS64" i="3"/>
  <c r="AR64" i="3"/>
  <c r="AQ64" i="3"/>
  <c r="AP64" i="3"/>
  <c r="AO64" i="3"/>
  <c r="AN64" i="3"/>
  <c r="AL64" i="3"/>
  <c r="AJ64" i="3"/>
  <c r="AJ65" i="3" s="1"/>
  <c r="AI64" i="3"/>
  <c r="AH64" i="3"/>
  <c r="AG64" i="3"/>
  <c r="AF64" i="3"/>
  <c r="AE64" i="3"/>
  <c r="AF65" i="3" s="1"/>
  <c r="AD64" i="3"/>
  <c r="AC64" i="3"/>
  <c r="AB64" i="3"/>
  <c r="AB65" i="3" s="1"/>
  <c r="AA64" i="3"/>
  <c r="AA65" i="3" s="1"/>
  <c r="Z64" i="3"/>
  <c r="Z65" i="3" s="1"/>
  <c r="Y64" i="3"/>
  <c r="X64" i="3"/>
  <c r="W64" i="3"/>
  <c r="V64" i="3"/>
  <c r="U64" i="3"/>
  <c r="T64" i="3"/>
  <c r="S64" i="3"/>
  <c r="R64" i="3"/>
  <c r="R65" i="3" s="1"/>
  <c r="Q64" i="3"/>
  <c r="Q65" i="3" s="1"/>
  <c r="P64" i="3"/>
  <c r="O64" i="3"/>
  <c r="O65" i="3" s="1"/>
  <c r="L64" i="3"/>
  <c r="L65" i="3" s="1"/>
  <c r="K64" i="3"/>
  <c r="K65" i="3" s="1"/>
  <c r="J64" i="3"/>
  <c r="I64" i="3"/>
  <c r="H64" i="3"/>
  <c r="H65" i="3" s="1"/>
  <c r="G64" i="3"/>
  <c r="F64" i="3"/>
  <c r="E64" i="3"/>
  <c r="D64" i="3"/>
  <c r="D65" i="3" s="1"/>
  <c r="C64" i="3"/>
  <c r="AV62" i="3"/>
  <c r="AF69" i="3" l="1"/>
  <c r="AG69" i="3"/>
  <c r="AS69" i="3"/>
  <c r="AH69" i="3"/>
  <c r="AT69" i="3"/>
  <c r="AP65" i="3"/>
  <c r="AL67" i="3"/>
  <c r="I71" i="3"/>
  <c r="AO73" i="3"/>
  <c r="AN67" i="3"/>
  <c r="Z69" i="3"/>
  <c r="D69" i="3"/>
  <c r="J71" i="3"/>
  <c r="AF71" i="3"/>
  <c r="AD73" i="3"/>
  <c r="AP73" i="3"/>
  <c r="F75" i="3"/>
  <c r="AO67" i="3"/>
  <c r="AA69" i="3"/>
  <c r="W71" i="3"/>
  <c r="I73" i="3"/>
  <c r="AQ73" i="3"/>
  <c r="G75" i="3"/>
  <c r="P75" i="3"/>
  <c r="AO75" i="3"/>
  <c r="G65" i="3"/>
  <c r="I65" i="3"/>
  <c r="AP67" i="3"/>
  <c r="Y69" i="3"/>
  <c r="X71" i="3"/>
  <c r="AP75" i="3"/>
  <c r="AD65" i="3"/>
  <c r="AS65" i="3"/>
  <c r="AI67" i="3"/>
  <c r="AQ67" i="3"/>
  <c r="Y71" i="3"/>
  <c r="AI71" i="3"/>
  <c r="K73" i="3"/>
  <c r="W73" i="3"/>
  <c r="AG73" i="3"/>
  <c r="AS73" i="3"/>
  <c r="I75" i="3"/>
  <c r="AQ75" i="3"/>
  <c r="N64" i="3"/>
  <c r="V65" i="3"/>
  <c r="X65" i="3"/>
  <c r="AT65" i="3"/>
  <c r="Y65" i="3"/>
  <c r="AU65" i="3"/>
  <c r="J67" i="3"/>
  <c r="V67" i="3"/>
  <c r="I69" i="3"/>
  <c r="AD69" i="3"/>
  <c r="Z71" i="3"/>
  <c r="X73" i="3"/>
  <c r="AH73" i="3"/>
  <c r="AT73" i="3"/>
  <c r="J75" i="3"/>
  <c r="AF75" i="3"/>
  <c r="N66" i="3"/>
  <c r="N67" i="3" s="1"/>
  <c r="N64" i="2"/>
  <c r="N66" i="2"/>
  <c r="N69" i="3"/>
  <c r="N71" i="3"/>
  <c r="L73" i="3"/>
  <c r="K69" i="3"/>
  <c r="N65" i="3"/>
  <c r="N75" i="3"/>
  <c r="L69" i="3"/>
  <c r="K75" i="3"/>
  <c r="AI65" i="3"/>
  <c r="AL65" i="3"/>
  <c r="AN65" i="3"/>
  <c r="AH65" i="3"/>
  <c r="AO65" i="3"/>
  <c r="P65" i="3"/>
  <c r="N66" i="1"/>
  <c r="N74" i="1"/>
  <c r="N70" i="1"/>
  <c r="N64" i="1"/>
  <c r="N72" i="3"/>
  <c r="N73" i="3" s="1"/>
  <c r="E65" i="3"/>
  <c r="AO69" i="3"/>
  <c r="T71" i="3"/>
  <c r="T73" i="3"/>
  <c r="T75" i="3"/>
  <c r="I67" i="3"/>
  <c r="AC67" i="3"/>
  <c r="U71" i="3"/>
  <c r="AG71" i="3"/>
  <c r="U73" i="3"/>
  <c r="F65" i="3"/>
  <c r="V71" i="3"/>
  <c r="AS71" i="3"/>
  <c r="V75" i="3"/>
  <c r="C75" i="3"/>
  <c r="AE67" i="3"/>
  <c r="T65" i="3"/>
  <c r="AU73" i="3"/>
  <c r="AT71" i="3"/>
  <c r="AG67" i="3"/>
  <c r="E73" i="3"/>
  <c r="X67" i="3"/>
  <c r="AH67" i="3"/>
  <c r="AT67" i="3"/>
  <c r="J69" i="3"/>
  <c r="T69" i="3"/>
  <c r="AP69" i="3"/>
  <c r="F71" i="3"/>
  <c r="P71" i="3"/>
  <c r="F73" i="3"/>
  <c r="P73" i="3"/>
  <c r="AS67" i="3"/>
  <c r="E71" i="3"/>
  <c r="E75" i="3"/>
  <c r="S65" i="3"/>
  <c r="U69" i="3"/>
  <c r="AQ69" i="3"/>
  <c r="G71" i="3"/>
  <c r="Q71" i="3"/>
  <c r="AA71" i="3"/>
  <c r="AL71" i="3"/>
  <c r="AL69" i="3"/>
  <c r="AF67" i="3"/>
  <c r="AN69" i="3"/>
  <c r="J65" i="3"/>
  <c r="W67" i="3"/>
  <c r="AU71" i="3"/>
  <c r="U65" i="3"/>
  <c r="AQ65" i="3"/>
  <c r="C65" i="3"/>
  <c r="W65" i="3"/>
  <c r="AG65" i="3"/>
  <c r="F67" i="3"/>
  <c r="P67" i="3"/>
  <c r="Z67" i="3"/>
  <c r="V69" i="3"/>
  <c r="AN71" i="3"/>
  <c r="R73" i="3"/>
  <c r="AN73" i="3"/>
  <c r="R75" i="3"/>
  <c r="AN75" i="3"/>
  <c r="AC71" i="3"/>
  <c r="Q75" i="3"/>
  <c r="AE71" i="3"/>
  <c r="S75" i="3"/>
  <c r="H69" i="3"/>
  <c r="AB69" i="3"/>
  <c r="AR71" i="3"/>
  <c r="AJ73" i="3"/>
  <c r="AC65" i="3"/>
  <c r="E67" i="3"/>
  <c r="Y67" i="3"/>
  <c r="AC69" i="3"/>
  <c r="C71" i="3"/>
  <c r="G73" i="3"/>
  <c r="Q73" i="3"/>
  <c r="AA73" i="3"/>
  <c r="U75" i="3"/>
  <c r="AE65" i="3"/>
  <c r="AU78" i="2" l="1"/>
  <c r="AT78" i="2"/>
  <c r="AS78" i="2"/>
  <c r="AR78" i="2"/>
  <c r="AQ78" i="2"/>
  <c r="AP78" i="2"/>
  <c r="AO78" i="2"/>
  <c r="AN78" i="2"/>
  <c r="AL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J78" i="2"/>
  <c r="I78" i="2"/>
  <c r="H78" i="2"/>
  <c r="G78" i="2"/>
  <c r="F78" i="2"/>
  <c r="E78" i="2"/>
  <c r="D78" i="2"/>
  <c r="C78" i="2"/>
  <c r="AU77" i="2"/>
  <c r="AT77" i="2"/>
  <c r="AS77" i="2"/>
  <c r="AR77" i="2"/>
  <c r="AQ77" i="2"/>
  <c r="AP77" i="2"/>
  <c r="AO77" i="2"/>
  <c r="AN77" i="2"/>
  <c r="AL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J77" i="2"/>
  <c r="I77" i="2"/>
  <c r="H77" i="2"/>
  <c r="G77" i="2"/>
  <c r="F77" i="2"/>
  <c r="E77" i="2"/>
  <c r="D77" i="2"/>
  <c r="C77" i="2"/>
  <c r="AU74" i="2"/>
  <c r="AT74" i="2"/>
  <c r="AS74" i="2"/>
  <c r="AR74" i="2"/>
  <c r="AR75" i="2" s="1"/>
  <c r="AQ74" i="2"/>
  <c r="AP74" i="2"/>
  <c r="AO74" i="2"/>
  <c r="AN74" i="2"/>
  <c r="AL74" i="2"/>
  <c r="AJ74" i="2"/>
  <c r="AJ75" i="2" s="1"/>
  <c r="AI74" i="2"/>
  <c r="AH74" i="2"/>
  <c r="AH75" i="2" s="1"/>
  <c r="AG74" i="2"/>
  <c r="AG75" i="2" s="1"/>
  <c r="AF74" i="2"/>
  <c r="AF75" i="2" s="1"/>
  <c r="AE74" i="2"/>
  <c r="AE75" i="2" s="1"/>
  <c r="AD74" i="2"/>
  <c r="AC74" i="2"/>
  <c r="AB74" i="2"/>
  <c r="AB75" i="2" s="1"/>
  <c r="AA74" i="2"/>
  <c r="Z74" i="2"/>
  <c r="Y74" i="2"/>
  <c r="Y75" i="2" s="1"/>
  <c r="X74" i="2"/>
  <c r="X75" i="2" s="1"/>
  <c r="W74" i="2"/>
  <c r="W75" i="2" s="1"/>
  <c r="V74" i="2"/>
  <c r="V75" i="2" s="1"/>
  <c r="U74" i="2"/>
  <c r="T74" i="2"/>
  <c r="S74" i="2"/>
  <c r="S75" i="2" s="1"/>
  <c r="R74" i="2"/>
  <c r="Q74" i="2"/>
  <c r="P74" i="2"/>
  <c r="O74" i="2"/>
  <c r="L74" i="2"/>
  <c r="K74" i="2"/>
  <c r="J74" i="2"/>
  <c r="J75" i="2" s="1"/>
  <c r="I74" i="2"/>
  <c r="H74" i="2"/>
  <c r="H75" i="2" s="1"/>
  <c r="G74" i="2"/>
  <c r="F74" i="2"/>
  <c r="E74" i="2"/>
  <c r="D74" i="2"/>
  <c r="D75" i="2" s="1"/>
  <c r="C74" i="2"/>
  <c r="AU72" i="2"/>
  <c r="AU73" i="2" s="1"/>
  <c r="AT72" i="2"/>
  <c r="AS72" i="2"/>
  <c r="AR72" i="2"/>
  <c r="AQ72" i="2"/>
  <c r="AP72" i="2"/>
  <c r="AO72" i="2"/>
  <c r="AN72" i="2"/>
  <c r="AL72" i="2"/>
  <c r="AJ72" i="2"/>
  <c r="AJ73" i="2" s="1"/>
  <c r="AI72" i="2"/>
  <c r="AI73" i="2" s="1"/>
  <c r="AH72" i="2"/>
  <c r="AG72" i="2"/>
  <c r="AF72" i="2"/>
  <c r="AE72" i="2"/>
  <c r="AD72" i="2"/>
  <c r="AC72" i="2"/>
  <c r="AB72" i="2"/>
  <c r="AB73" i="2" s="1"/>
  <c r="AA72" i="2"/>
  <c r="Z72" i="2"/>
  <c r="Y72" i="2"/>
  <c r="X72" i="2"/>
  <c r="W72" i="2"/>
  <c r="V72" i="2"/>
  <c r="U72" i="2"/>
  <c r="T72" i="2"/>
  <c r="S72" i="2"/>
  <c r="S73" i="2" s="1"/>
  <c r="R72" i="2"/>
  <c r="R73" i="2" s="1"/>
  <c r="Q72" i="2"/>
  <c r="P72" i="2"/>
  <c r="O72" i="2"/>
  <c r="L72" i="2"/>
  <c r="K72" i="2"/>
  <c r="J72" i="2"/>
  <c r="I72" i="2"/>
  <c r="H72" i="2"/>
  <c r="H73" i="2" s="1"/>
  <c r="G72" i="2"/>
  <c r="F72" i="2"/>
  <c r="E72" i="2"/>
  <c r="D72" i="2"/>
  <c r="D73" i="2" s="1"/>
  <c r="C72" i="2"/>
  <c r="AU70" i="2"/>
  <c r="AU71" i="2" s="1"/>
  <c r="AT70" i="2"/>
  <c r="AS70" i="2"/>
  <c r="AR70" i="2"/>
  <c r="AR71" i="2" s="1"/>
  <c r="AQ70" i="2"/>
  <c r="AP70" i="2"/>
  <c r="AO70" i="2"/>
  <c r="AN70" i="2"/>
  <c r="AL70" i="2"/>
  <c r="AJ70" i="2"/>
  <c r="AJ71" i="2" s="1"/>
  <c r="AI70" i="2"/>
  <c r="AH70" i="2"/>
  <c r="AG70" i="2"/>
  <c r="AF70" i="2"/>
  <c r="AE70" i="2"/>
  <c r="AE71" i="2" s="1"/>
  <c r="AD70" i="2"/>
  <c r="AC70" i="2"/>
  <c r="AB70" i="2"/>
  <c r="AB71" i="2" s="1"/>
  <c r="AA70" i="2"/>
  <c r="AA71" i="2" s="1"/>
  <c r="Z70" i="2"/>
  <c r="Z71" i="2" s="1"/>
  <c r="Y70" i="2"/>
  <c r="X70" i="2"/>
  <c r="W70" i="2"/>
  <c r="V70" i="2"/>
  <c r="U70" i="2"/>
  <c r="T70" i="2"/>
  <c r="S70" i="2"/>
  <c r="S71" i="2" s="1"/>
  <c r="R70" i="2"/>
  <c r="R71" i="2" s="1"/>
  <c r="Q70" i="2"/>
  <c r="Q71" i="2" s="1"/>
  <c r="P70" i="2"/>
  <c r="P71" i="2" s="1"/>
  <c r="O70" i="2"/>
  <c r="L70" i="2"/>
  <c r="K70" i="2"/>
  <c r="J70" i="2"/>
  <c r="I70" i="2"/>
  <c r="H70" i="2"/>
  <c r="H71" i="2" s="1"/>
  <c r="G70" i="2"/>
  <c r="G71" i="2" s="1"/>
  <c r="F70" i="2"/>
  <c r="E70" i="2"/>
  <c r="D70" i="2"/>
  <c r="D71" i="2" s="1"/>
  <c r="C70" i="2"/>
  <c r="AU68" i="2"/>
  <c r="AT68" i="2"/>
  <c r="AS68" i="2"/>
  <c r="AR68" i="2"/>
  <c r="AR69" i="2" s="1"/>
  <c r="AQ68" i="2"/>
  <c r="AP68" i="2"/>
  <c r="AO68" i="2"/>
  <c r="AN68" i="2"/>
  <c r="AL68" i="2"/>
  <c r="AJ68" i="2"/>
  <c r="AJ69" i="2" s="1"/>
  <c r="AI68" i="2"/>
  <c r="AH68" i="2"/>
  <c r="AG68" i="2"/>
  <c r="AF68" i="2"/>
  <c r="AE68" i="2"/>
  <c r="AD68" i="2"/>
  <c r="AD69" i="2" s="1"/>
  <c r="AC68" i="2"/>
  <c r="AC69" i="2" s="1"/>
  <c r="AB68" i="2"/>
  <c r="AB69" i="2" s="1"/>
  <c r="AA68" i="2"/>
  <c r="Z68" i="2"/>
  <c r="Z69" i="2" s="1"/>
  <c r="Y68" i="2"/>
  <c r="Y69" i="2" s="1"/>
  <c r="X68" i="2"/>
  <c r="W68" i="2"/>
  <c r="V68" i="2"/>
  <c r="U68" i="2"/>
  <c r="T68" i="2"/>
  <c r="S68" i="2"/>
  <c r="S69" i="2" s="1"/>
  <c r="R68" i="2"/>
  <c r="Q68" i="2"/>
  <c r="P68" i="2"/>
  <c r="O68" i="2"/>
  <c r="L68" i="2"/>
  <c r="K68" i="2"/>
  <c r="J68" i="2"/>
  <c r="I68" i="2"/>
  <c r="H68" i="2"/>
  <c r="H69" i="2" s="1"/>
  <c r="G68" i="2"/>
  <c r="G69" i="2" s="1"/>
  <c r="F68" i="2"/>
  <c r="E68" i="2"/>
  <c r="D68" i="2"/>
  <c r="D69" i="2" s="1"/>
  <c r="C68" i="2"/>
  <c r="AU66" i="2"/>
  <c r="AT66" i="2"/>
  <c r="AS66" i="2"/>
  <c r="AR66" i="2"/>
  <c r="AR67" i="2" s="1"/>
  <c r="AQ66" i="2"/>
  <c r="AP66" i="2"/>
  <c r="AO66" i="2"/>
  <c r="AN66" i="2"/>
  <c r="AL66" i="2"/>
  <c r="AJ66" i="2"/>
  <c r="AJ67" i="2" s="1"/>
  <c r="AI66" i="2"/>
  <c r="AH66" i="2"/>
  <c r="AG66" i="2"/>
  <c r="AF66" i="2"/>
  <c r="AE66" i="2"/>
  <c r="AE67" i="2" s="1"/>
  <c r="AD66" i="2"/>
  <c r="AD67" i="2" s="1"/>
  <c r="AC66" i="2"/>
  <c r="AB66" i="2"/>
  <c r="AB67" i="2" s="1"/>
  <c r="AA66" i="2"/>
  <c r="AA67" i="2" s="1"/>
  <c r="Z66" i="2"/>
  <c r="Z67" i="2" s="1"/>
  <c r="Y66" i="2"/>
  <c r="X66" i="2"/>
  <c r="W66" i="2"/>
  <c r="V66" i="2"/>
  <c r="U66" i="2"/>
  <c r="T66" i="2"/>
  <c r="S66" i="2"/>
  <c r="S67" i="2" s="1"/>
  <c r="R66" i="2"/>
  <c r="R67" i="2" s="1"/>
  <c r="Q66" i="2"/>
  <c r="P66" i="2"/>
  <c r="O66" i="2"/>
  <c r="L66" i="2"/>
  <c r="L67" i="2" s="1"/>
  <c r="K66" i="2"/>
  <c r="J66" i="2"/>
  <c r="I66" i="2"/>
  <c r="H66" i="2"/>
  <c r="H67" i="2" s="1"/>
  <c r="G66" i="2"/>
  <c r="G67" i="2" s="1"/>
  <c r="F66" i="2"/>
  <c r="E66" i="2"/>
  <c r="D66" i="2"/>
  <c r="D67" i="2" s="1"/>
  <c r="C66" i="2"/>
  <c r="AU64" i="2"/>
  <c r="AT64" i="2"/>
  <c r="AS64" i="2"/>
  <c r="AS65" i="2" s="1"/>
  <c r="AR64" i="2"/>
  <c r="AU65" i="2" s="1"/>
  <c r="AQ64" i="2"/>
  <c r="AP64" i="2"/>
  <c r="AO64" i="2"/>
  <c r="AN64" i="2"/>
  <c r="AL64" i="2"/>
  <c r="AJ64" i="2"/>
  <c r="AI64" i="2"/>
  <c r="AH64" i="2"/>
  <c r="AG64" i="2"/>
  <c r="AF64" i="2"/>
  <c r="AE64" i="2"/>
  <c r="AE65" i="2" s="1"/>
  <c r="AD64" i="2"/>
  <c r="AC64" i="2"/>
  <c r="AB64" i="2"/>
  <c r="AB65" i="2" s="1"/>
  <c r="AA64" i="2"/>
  <c r="Z64" i="2"/>
  <c r="Y64" i="2"/>
  <c r="X64" i="2"/>
  <c r="W64" i="2"/>
  <c r="V64" i="2"/>
  <c r="U64" i="2"/>
  <c r="T64" i="2"/>
  <c r="S64" i="2"/>
  <c r="S65" i="2" s="1"/>
  <c r="R64" i="2"/>
  <c r="Q64" i="2"/>
  <c r="P64" i="2"/>
  <c r="O64" i="2"/>
  <c r="L64" i="2"/>
  <c r="L65" i="2" s="1"/>
  <c r="K64" i="2"/>
  <c r="K65" i="2" s="1"/>
  <c r="J64" i="2"/>
  <c r="I64" i="2"/>
  <c r="H64" i="2"/>
  <c r="H65" i="2" s="1"/>
  <c r="G64" i="2"/>
  <c r="F64" i="2"/>
  <c r="E64" i="2"/>
  <c r="D64" i="2"/>
  <c r="D65" i="2" s="1"/>
  <c r="C64" i="2"/>
  <c r="AV62" i="2"/>
  <c r="AV64" i="2" s="1"/>
  <c r="AA69" i="2" l="1"/>
  <c r="C73" i="2"/>
  <c r="AP69" i="2"/>
  <c r="AL75" i="2"/>
  <c r="AR65" i="2"/>
  <c r="J67" i="2"/>
  <c r="V67" i="2"/>
  <c r="AQ69" i="2"/>
  <c r="T71" i="2"/>
  <c r="AD71" i="2"/>
  <c r="AN75" i="2"/>
  <c r="AL67" i="2"/>
  <c r="K67" i="2"/>
  <c r="W67" i="2"/>
  <c r="J69" i="2"/>
  <c r="U71" i="2"/>
  <c r="AD73" i="2"/>
  <c r="AC75" i="2"/>
  <c r="X67" i="2"/>
  <c r="K69" i="2"/>
  <c r="W69" i="2"/>
  <c r="V71" i="2"/>
  <c r="AD75" i="2"/>
  <c r="Y67" i="2"/>
  <c r="L69" i="2"/>
  <c r="X69" i="2"/>
  <c r="I69" i="2"/>
  <c r="AL71" i="2"/>
  <c r="V69" i="2"/>
  <c r="AG69" i="2"/>
  <c r="AL73" i="2"/>
  <c r="Z75" i="2"/>
  <c r="AQ65" i="2"/>
  <c r="AH69" i="2"/>
  <c r="AP71" i="2"/>
  <c r="AN73" i="2"/>
  <c r="AA75" i="2"/>
  <c r="AO71" i="2"/>
  <c r="AS75" i="2"/>
  <c r="AT75" i="2"/>
  <c r="AU69" i="2"/>
  <c r="AQ71" i="2"/>
  <c r="AO73" i="2"/>
  <c r="AP73" i="2"/>
  <c r="AO75" i="2"/>
  <c r="AF69" i="2"/>
  <c r="J71" i="2"/>
  <c r="T67" i="2"/>
  <c r="AP67" i="2"/>
  <c r="Q69" i="2"/>
  <c r="W71" i="2"/>
  <c r="AQ73" i="2"/>
  <c r="T75" i="2"/>
  <c r="AP75" i="2"/>
  <c r="P69" i="2"/>
  <c r="I73" i="2"/>
  <c r="U67" i="2"/>
  <c r="AQ67" i="2"/>
  <c r="X71" i="2"/>
  <c r="AT71" i="2"/>
  <c r="AF73" i="2"/>
  <c r="I75" i="2"/>
  <c r="AQ75" i="2"/>
  <c r="L75" i="2"/>
  <c r="K71" i="2"/>
  <c r="AI65" i="2"/>
  <c r="L71" i="2"/>
  <c r="K75" i="2"/>
  <c r="AG65" i="2"/>
  <c r="AF65" i="2"/>
  <c r="AC65" i="2"/>
  <c r="AO65" i="2"/>
  <c r="AD65" i="2"/>
  <c r="AP65" i="2"/>
  <c r="O69" i="2"/>
  <c r="N69" i="2"/>
  <c r="O73" i="2"/>
  <c r="N73" i="2"/>
  <c r="O65" i="2"/>
  <c r="N65" i="2"/>
  <c r="O71" i="2"/>
  <c r="N71" i="2"/>
  <c r="O75" i="2"/>
  <c r="N75" i="2"/>
  <c r="O67" i="2"/>
  <c r="N67" i="2"/>
  <c r="K73" i="2"/>
  <c r="L73" i="2"/>
  <c r="J65" i="2"/>
  <c r="V65" i="2"/>
  <c r="AO69" i="2"/>
  <c r="P65" i="2"/>
  <c r="Z65" i="2"/>
  <c r="G65" i="2"/>
  <c r="Q65" i="2"/>
  <c r="AA65" i="2"/>
  <c r="AL65" i="2"/>
  <c r="I67" i="2"/>
  <c r="AC67" i="2"/>
  <c r="AO67" i="2"/>
  <c r="AI69" i="2"/>
  <c r="AE69" i="2"/>
  <c r="I71" i="2"/>
  <c r="G73" i="2"/>
  <c r="Q73" i="2"/>
  <c r="AA73" i="2"/>
  <c r="R75" i="2"/>
  <c r="AH71" i="2"/>
  <c r="AI71" i="2"/>
  <c r="I65" i="2"/>
  <c r="AT69" i="2"/>
  <c r="AF71" i="2"/>
  <c r="J73" i="2"/>
  <c r="T73" i="2"/>
  <c r="U75" i="2"/>
  <c r="C71" i="2"/>
  <c r="AG71" i="2"/>
  <c r="AS71" i="2"/>
  <c r="U73" i="2"/>
  <c r="AG73" i="2"/>
  <c r="AS69" i="2"/>
  <c r="AT67" i="2"/>
  <c r="V73" i="2"/>
  <c r="AS73" i="2"/>
  <c r="C75" i="2"/>
  <c r="AH67" i="2"/>
  <c r="W73" i="2"/>
  <c r="W65" i="2"/>
  <c r="Y65" i="2"/>
  <c r="X65" i="2"/>
  <c r="AH65" i="2"/>
  <c r="AT65" i="2"/>
  <c r="F67" i="2"/>
  <c r="R69" i="2"/>
  <c r="AN69" i="2"/>
  <c r="T69" i="2"/>
  <c r="F71" i="2"/>
  <c r="X73" i="2"/>
  <c r="AH73" i="2"/>
  <c r="AT73" i="2"/>
  <c r="AI75" i="2"/>
  <c r="AU75" i="2"/>
  <c r="T65" i="2"/>
  <c r="AS67" i="2"/>
  <c r="AI67" i="2"/>
  <c r="AL69" i="2"/>
  <c r="U69" i="2"/>
  <c r="Y73" i="2"/>
  <c r="P75" i="2"/>
  <c r="AF67" i="2"/>
  <c r="U65" i="2"/>
  <c r="AG67" i="2"/>
  <c r="AU67" i="2"/>
  <c r="E71" i="2"/>
  <c r="AN67" i="2"/>
  <c r="AN71" i="2"/>
  <c r="P73" i="2"/>
  <c r="Z73" i="2"/>
  <c r="G75" i="2"/>
  <c r="Q75" i="2"/>
  <c r="AN65" i="2"/>
  <c r="E69" i="2"/>
  <c r="F69" i="2"/>
  <c r="E73" i="2"/>
  <c r="E75" i="2"/>
  <c r="F75" i="2"/>
  <c r="C69" i="2"/>
  <c r="E67" i="2"/>
  <c r="E65" i="2"/>
  <c r="F65" i="2"/>
  <c r="C65" i="2"/>
  <c r="F73" i="2"/>
  <c r="C67" i="2"/>
  <c r="P67" i="2"/>
  <c r="Q67" i="2"/>
  <c r="AC73" i="2"/>
  <c r="AE73" i="2"/>
  <c r="Y71" i="2"/>
  <c r="AJ65" i="2"/>
  <c r="AR73" i="2"/>
  <c r="AC71" i="2"/>
  <c r="R65" i="2"/>
  <c r="V77" i="1" l="1"/>
  <c r="V78" i="1"/>
  <c r="U78" i="1"/>
  <c r="U77" i="1"/>
  <c r="T78" i="1"/>
  <c r="T77" i="1"/>
  <c r="S78" i="1"/>
  <c r="S77" i="1"/>
  <c r="R78" i="1"/>
  <c r="R77" i="1"/>
  <c r="Q78" i="1"/>
  <c r="Q77" i="1"/>
  <c r="P78" i="1"/>
  <c r="P77" i="1"/>
  <c r="V74" i="1"/>
  <c r="U74" i="1"/>
  <c r="T74" i="1"/>
  <c r="S74" i="1"/>
  <c r="S75" i="1" s="1"/>
  <c r="R74" i="1"/>
  <c r="Q74" i="1"/>
  <c r="P74" i="1"/>
  <c r="V72" i="1"/>
  <c r="U72" i="1"/>
  <c r="T72" i="1"/>
  <c r="S72" i="1"/>
  <c r="S73" i="1" s="1"/>
  <c r="R72" i="1"/>
  <c r="R73" i="1" s="1"/>
  <c r="Q72" i="1"/>
  <c r="Q73" i="1" s="1"/>
  <c r="P72" i="1"/>
  <c r="V70" i="1"/>
  <c r="U70" i="1"/>
  <c r="T70" i="1"/>
  <c r="S70" i="1"/>
  <c r="S71" i="1" s="1"/>
  <c r="R70" i="1"/>
  <c r="Q70" i="1"/>
  <c r="P70" i="1"/>
  <c r="V68" i="1"/>
  <c r="U68" i="1"/>
  <c r="T68" i="1"/>
  <c r="S68" i="1"/>
  <c r="S69" i="1" s="1"/>
  <c r="R68" i="1"/>
  <c r="Q68" i="1"/>
  <c r="P68" i="1"/>
  <c r="V66" i="1"/>
  <c r="U66" i="1"/>
  <c r="T66" i="1"/>
  <c r="S66" i="1"/>
  <c r="S67" i="1" s="1"/>
  <c r="R66" i="1"/>
  <c r="R67" i="1" s="1"/>
  <c r="Q66" i="1"/>
  <c r="P66" i="1"/>
  <c r="U71" i="1" l="1"/>
  <c r="P71" i="1"/>
  <c r="Q71" i="1"/>
  <c r="R69" i="1"/>
  <c r="Q75" i="1"/>
  <c r="R75" i="1"/>
  <c r="P67" i="1"/>
  <c r="V71" i="1"/>
  <c r="Q67" i="1"/>
  <c r="P73" i="1"/>
  <c r="T69" i="1"/>
  <c r="T73" i="1"/>
  <c r="R71" i="1"/>
  <c r="V73" i="1"/>
  <c r="V75" i="1"/>
  <c r="U69" i="1"/>
  <c r="T75" i="1"/>
  <c r="V69" i="1"/>
  <c r="U75" i="1"/>
  <c r="T67" i="1"/>
  <c r="U67" i="1"/>
  <c r="V67" i="1"/>
  <c r="U73" i="1"/>
  <c r="P69" i="1"/>
  <c r="Q69" i="1"/>
  <c r="T71" i="1"/>
  <c r="P75" i="1"/>
  <c r="J78" i="1"/>
  <c r="I78" i="1"/>
  <c r="H78" i="1"/>
  <c r="G78" i="1"/>
  <c r="J77" i="1"/>
  <c r="I77" i="1"/>
  <c r="H77" i="1"/>
  <c r="G77" i="1"/>
  <c r="F78" i="1"/>
  <c r="E78" i="1"/>
  <c r="D78" i="1"/>
  <c r="C78" i="1"/>
  <c r="F77" i="1"/>
  <c r="E77" i="1"/>
  <c r="D77" i="1"/>
  <c r="C77" i="1"/>
  <c r="J74" i="1"/>
  <c r="J72" i="1"/>
  <c r="J70" i="1"/>
  <c r="J71" i="1" s="1"/>
  <c r="J68" i="1"/>
  <c r="J69" i="1" s="1"/>
  <c r="J66" i="1"/>
  <c r="I74" i="1"/>
  <c r="I72" i="1"/>
  <c r="I70" i="1"/>
  <c r="I68" i="1"/>
  <c r="I66" i="1"/>
  <c r="G74" i="1"/>
  <c r="G72" i="1"/>
  <c r="G70" i="1"/>
  <c r="G68" i="1"/>
  <c r="G66" i="1"/>
  <c r="H74" i="1"/>
  <c r="H72" i="1"/>
  <c r="H70" i="1"/>
  <c r="H71" i="1" s="1"/>
  <c r="H68" i="1"/>
  <c r="H69" i="1" s="1"/>
  <c r="H66" i="1"/>
  <c r="H67" i="1" s="1"/>
  <c r="F74" i="1"/>
  <c r="F72" i="1"/>
  <c r="F70" i="1"/>
  <c r="F68" i="1"/>
  <c r="F66" i="1"/>
  <c r="E74" i="1"/>
  <c r="E72" i="1"/>
  <c r="E70" i="1"/>
  <c r="E68" i="1"/>
  <c r="E66" i="1"/>
  <c r="D74" i="1"/>
  <c r="D75" i="1" s="1"/>
  <c r="D72" i="1"/>
  <c r="D70" i="1"/>
  <c r="D71" i="1" s="1"/>
  <c r="D68" i="1"/>
  <c r="D66" i="1"/>
  <c r="D67" i="1" s="1"/>
  <c r="C66" i="1"/>
  <c r="C68" i="1"/>
  <c r="C70" i="1"/>
  <c r="C72" i="1"/>
  <c r="C74" i="1"/>
  <c r="AC64" i="1"/>
  <c r="V64" i="1"/>
  <c r="U64" i="1"/>
  <c r="T64" i="1"/>
  <c r="S64" i="1"/>
  <c r="S65" i="1" s="1"/>
  <c r="R64" i="1"/>
  <c r="R65" i="1" s="1"/>
  <c r="Q64" i="1"/>
  <c r="Q65" i="1" s="1"/>
  <c r="P64" i="1"/>
  <c r="AV62" i="1"/>
  <c r="AV64" i="1" s="1"/>
  <c r="I75" i="1" l="1"/>
  <c r="J73" i="1"/>
  <c r="I73" i="1"/>
  <c r="J75" i="1"/>
  <c r="I71" i="1"/>
  <c r="E67" i="1"/>
  <c r="C69" i="1"/>
  <c r="P65" i="1"/>
  <c r="T65" i="1"/>
  <c r="U65" i="1"/>
  <c r="V65" i="1"/>
  <c r="F69" i="1"/>
  <c r="F75" i="1"/>
  <c r="F71" i="1"/>
  <c r="E69" i="1"/>
  <c r="F73" i="1"/>
  <c r="C75" i="1"/>
  <c r="C71" i="1"/>
  <c r="E75" i="1"/>
  <c r="E71" i="1"/>
  <c r="F67" i="1"/>
  <c r="I67" i="1"/>
  <c r="I69" i="1"/>
  <c r="H75" i="1"/>
  <c r="G75" i="1"/>
  <c r="G73" i="1"/>
  <c r="H73" i="1"/>
  <c r="D73" i="1"/>
  <c r="C73" i="1"/>
  <c r="E73" i="1"/>
  <c r="G71" i="1"/>
  <c r="D69" i="1"/>
  <c r="G67" i="1"/>
  <c r="J67" i="1"/>
  <c r="G69" i="1"/>
  <c r="C67" i="1"/>
  <c r="F64" i="1"/>
  <c r="E64" i="1"/>
  <c r="D64" i="1"/>
  <c r="C64" i="1"/>
  <c r="J64" i="1"/>
  <c r="I64" i="1"/>
  <c r="G64" i="1"/>
  <c r="H64" i="1"/>
  <c r="AN64" i="1"/>
  <c r="H65" i="1" l="1"/>
  <c r="G65" i="1"/>
  <c r="F65" i="1"/>
  <c r="E65" i="1"/>
  <c r="C65" i="1"/>
  <c r="D65" i="1"/>
  <c r="I65" i="1"/>
  <c r="J65" i="1"/>
  <c r="AG64" i="1"/>
  <c r="AU78" i="1"/>
  <c r="AT78" i="1"/>
  <c r="AS78" i="1"/>
  <c r="AR78" i="1"/>
  <c r="AQ78" i="1"/>
  <c r="AP78" i="1"/>
  <c r="AO78" i="1"/>
  <c r="AN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Q77" i="1"/>
  <c r="AP77" i="1"/>
  <c r="AO77" i="1"/>
  <c r="AN77" i="1"/>
  <c r="AL77" i="1"/>
  <c r="AJ77" i="1"/>
  <c r="AB77" i="1" l="1"/>
  <c r="AA77" i="1"/>
  <c r="Z77" i="1"/>
  <c r="Y77" i="1"/>
  <c r="X77" i="1"/>
  <c r="W77" i="1"/>
  <c r="AB74" i="1"/>
  <c r="AB75" i="1" s="1"/>
  <c r="AA74" i="1"/>
  <c r="Z74" i="1"/>
  <c r="Y74" i="1"/>
  <c r="X74" i="1"/>
  <c r="W74" i="1"/>
  <c r="W72" i="1"/>
  <c r="X72" i="1"/>
  <c r="Y72" i="1"/>
  <c r="Z72" i="1"/>
  <c r="AA72" i="1"/>
  <c r="AB72" i="1"/>
  <c r="AB73" i="1" s="1"/>
  <c r="AB70" i="1"/>
  <c r="AB71" i="1" s="1"/>
  <c r="AA70" i="1"/>
  <c r="Z70" i="1"/>
  <c r="Y70" i="1"/>
  <c r="X70" i="1"/>
  <c r="W70" i="1"/>
  <c r="AB68" i="1"/>
  <c r="AB69" i="1" s="1"/>
  <c r="AA68" i="1"/>
  <c r="Z68" i="1"/>
  <c r="Y68" i="1"/>
  <c r="X68" i="1"/>
  <c r="W68" i="1"/>
  <c r="AB66" i="1"/>
  <c r="AB67" i="1" s="1"/>
  <c r="AA66" i="1"/>
  <c r="Z66" i="1"/>
  <c r="Y66" i="1"/>
  <c r="X66" i="1"/>
  <c r="W66" i="1"/>
  <c r="AB64" i="1"/>
  <c r="AB65" i="1" s="1"/>
  <c r="AA64" i="1"/>
  <c r="Z64" i="1"/>
  <c r="Y64" i="1"/>
  <c r="X64" i="1"/>
  <c r="W64" i="1"/>
  <c r="O74" i="1"/>
  <c r="L74" i="1"/>
  <c r="K74" i="1"/>
  <c r="O72" i="1"/>
  <c r="L72" i="1"/>
  <c r="K72" i="1"/>
  <c r="O70" i="1"/>
  <c r="L70" i="1"/>
  <c r="K70" i="1"/>
  <c r="O68" i="1"/>
  <c r="L68" i="1"/>
  <c r="K68" i="1"/>
  <c r="K69" i="1" s="1"/>
  <c r="O66" i="1"/>
  <c r="L66" i="1"/>
  <c r="L67" i="1" s="1"/>
  <c r="K66" i="1"/>
  <c r="O64" i="1"/>
  <c r="L64" i="1"/>
  <c r="L65" i="1" s="1"/>
  <c r="K64" i="1"/>
  <c r="K65" i="1" s="1"/>
  <c r="AI77" i="1"/>
  <c r="AH77" i="1"/>
  <c r="AG77" i="1"/>
  <c r="AF77" i="1"/>
  <c r="AE77" i="1"/>
  <c r="AD77" i="1"/>
  <c r="AC77" i="1"/>
  <c r="AI74" i="1"/>
  <c r="AH74" i="1"/>
  <c r="AG74" i="1"/>
  <c r="AF74" i="1"/>
  <c r="AE74" i="1"/>
  <c r="AD74" i="1"/>
  <c r="AC74" i="1"/>
  <c r="AI72" i="1"/>
  <c r="AH72" i="1"/>
  <c r="AG72" i="1"/>
  <c r="AF72" i="1"/>
  <c r="AE72" i="1"/>
  <c r="AE73" i="1" s="1"/>
  <c r="AD72" i="1"/>
  <c r="AC72" i="1"/>
  <c r="AI70" i="1"/>
  <c r="AH70" i="1"/>
  <c r="AG70" i="1"/>
  <c r="AF70" i="1"/>
  <c r="AE70" i="1"/>
  <c r="AD70" i="1"/>
  <c r="AC70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E67" i="1" s="1"/>
  <c r="AD66" i="1"/>
  <c r="AC66" i="1"/>
  <c r="AI64" i="1"/>
  <c r="AH64" i="1"/>
  <c r="AF64" i="1"/>
  <c r="AE64" i="1"/>
  <c r="AE65" i="1" s="1"/>
  <c r="AD64" i="1"/>
  <c r="AQ64" i="1"/>
  <c r="AU77" i="1"/>
  <c r="AT77" i="1"/>
  <c r="AS77" i="1"/>
  <c r="AR77" i="1"/>
  <c r="AU74" i="1"/>
  <c r="AT74" i="1"/>
  <c r="AS74" i="1"/>
  <c r="AR74" i="1"/>
  <c r="AQ74" i="1"/>
  <c r="AJ74" i="1"/>
  <c r="AJ75" i="1" s="1"/>
  <c r="AU72" i="1"/>
  <c r="AT72" i="1"/>
  <c r="AS72" i="1"/>
  <c r="AR72" i="1"/>
  <c r="AQ72" i="1"/>
  <c r="AJ72" i="1"/>
  <c r="AJ73" i="1" s="1"/>
  <c r="AU70" i="1"/>
  <c r="AT70" i="1"/>
  <c r="AS70" i="1"/>
  <c r="AR70" i="1"/>
  <c r="AQ70" i="1"/>
  <c r="AJ70" i="1"/>
  <c r="AJ71" i="1" s="1"/>
  <c r="AU68" i="1"/>
  <c r="AT68" i="1"/>
  <c r="AS68" i="1"/>
  <c r="AR68" i="1"/>
  <c r="AQ68" i="1"/>
  <c r="AP74" i="1"/>
  <c r="AP72" i="1"/>
  <c r="AP70" i="1"/>
  <c r="AP68" i="1"/>
  <c r="AO74" i="1"/>
  <c r="AO72" i="1"/>
  <c r="AO70" i="1"/>
  <c r="AO68" i="1"/>
  <c r="AO66" i="1"/>
  <c r="AN74" i="1"/>
  <c r="AN72" i="1"/>
  <c r="AN70" i="1"/>
  <c r="AN68" i="1"/>
  <c r="AL74" i="1"/>
  <c r="AL72" i="1"/>
  <c r="AL70" i="1"/>
  <c r="AL68" i="1"/>
  <c r="AJ68" i="1"/>
  <c r="AJ69" i="1" s="1"/>
  <c r="AU66" i="1"/>
  <c r="AT66" i="1"/>
  <c r="AS66" i="1"/>
  <c r="AR66" i="1"/>
  <c r="AQ66" i="1"/>
  <c r="AP66" i="1"/>
  <c r="AN66" i="1"/>
  <c r="AL66" i="1"/>
  <c r="AJ66" i="1"/>
  <c r="AJ67" i="1" s="1"/>
  <c r="AU64" i="1"/>
  <c r="AT64" i="1"/>
  <c r="AS64" i="1"/>
  <c r="AR64" i="1"/>
  <c r="AR65" i="1" s="1"/>
  <c r="AP64" i="1"/>
  <c r="AO64" i="1"/>
  <c r="AL64" i="1"/>
  <c r="AJ64" i="1"/>
  <c r="AJ65" i="1" s="1"/>
  <c r="K71" i="1" l="1"/>
  <c r="L71" i="1"/>
  <c r="O67" i="1"/>
  <c r="N67" i="1"/>
  <c r="L73" i="1"/>
  <c r="O73" i="1"/>
  <c r="N73" i="1"/>
  <c r="O69" i="1"/>
  <c r="N69" i="1"/>
  <c r="K73" i="1"/>
  <c r="L69" i="1"/>
  <c r="K75" i="1"/>
  <c r="L75" i="1"/>
  <c r="O71" i="1"/>
  <c r="N71" i="1"/>
  <c r="O75" i="1"/>
  <c r="N75" i="1"/>
  <c r="O65" i="1"/>
  <c r="N65" i="1"/>
  <c r="K67" i="1"/>
  <c r="Z65" i="1"/>
  <c r="AA65" i="1"/>
  <c r="Y65" i="1"/>
  <c r="W65" i="1"/>
  <c r="X65" i="1"/>
  <c r="AD65" i="1"/>
  <c r="AD71" i="1"/>
  <c r="Y69" i="1"/>
  <c r="Z69" i="1"/>
  <c r="AD73" i="1"/>
  <c r="AO75" i="1"/>
  <c r="AL75" i="1"/>
  <c r="AU73" i="1"/>
  <c r="AP73" i="1"/>
  <c r="AN73" i="1"/>
  <c r="AN75" i="1"/>
  <c r="AQ75" i="1"/>
  <c r="AO71" i="1"/>
  <c r="AP75" i="1"/>
  <c r="AL71" i="1"/>
  <c r="AC67" i="1"/>
  <c r="AD67" i="1"/>
  <c r="AU71" i="1"/>
  <c r="AN71" i="1"/>
  <c r="AQ73" i="1"/>
  <c r="AQ69" i="1"/>
  <c r="AL69" i="1"/>
  <c r="AH67" i="1"/>
  <c r="W67" i="1"/>
  <c r="AO73" i="1"/>
  <c r="AI67" i="1"/>
  <c r="X67" i="1"/>
  <c r="AO69" i="1"/>
  <c r="AL73" i="1"/>
  <c r="Y67" i="1"/>
  <c r="AD75" i="1"/>
  <c r="AA67" i="1"/>
  <c r="AC65" i="1"/>
  <c r="AO67" i="1"/>
  <c r="AT65" i="1"/>
  <c r="AL65" i="1"/>
  <c r="AG65" i="1"/>
  <c r="AN67" i="1"/>
  <c r="AN65" i="1"/>
  <c r="AL67" i="1"/>
  <c r="AH65" i="1"/>
  <c r="AO65" i="1"/>
  <c r="AQ67" i="1"/>
  <c r="AP69" i="1"/>
  <c r="AQ71" i="1"/>
  <c r="AI65" i="1"/>
  <c r="AG73" i="1"/>
  <c r="AA69" i="1"/>
  <c r="AP67" i="1"/>
  <c r="AP65" i="1"/>
  <c r="AN69" i="1"/>
  <c r="AP71" i="1"/>
  <c r="AQ65" i="1"/>
  <c r="Y73" i="1"/>
  <c r="X69" i="1"/>
  <c r="AA71" i="1"/>
  <c r="Y75" i="1"/>
  <c r="AA75" i="1"/>
  <c r="W69" i="1"/>
  <c r="Z75" i="1"/>
  <c r="AF73" i="1"/>
  <c r="AC69" i="1"/>
  <c r="AD69" i="1"/>
  <c r="AG67" i="1"/>
  <c r="AI71" i="1"/>
  <c r="AG75" i="1"/>
  <c r="AH71" i="1"/>
  <c r="AC73" i="1"/>
  <c r="AA73" i="1"/>
  <c r="Z73" i="1"/>
  <c r="W71" i="1"/>
  <c r="X73" i="1"/>
  <c r="Z67" i="1"/>
  <c r="X71" i="1"/>
  <c r="W73" i="1"/>
  <c r="Y71" i="1"/>
  <c r="W75" i="1"/>
  <c r="Z71" i="1"/>
  <c r="X75" i="1"/>
  <c r="AF75" i="1"/>
  <c r="AG71" i="1"/>
  <c r="AH73" i="1"/>
  <c r="AI75" i="1"/>
  <c r="AH75" i="1"/>
  <c r="AI69" i="1"/>
  <c r="AI73" i="1"/>
  <c r="AC71" i="1"/>
  <c r="AF71" i="1"/>
  <c r="AF65" i="1"/>
  <c r="AC75" i="1"/>
  <c r="AU65" i="1"/>
  <c r="AE71" i="1"/>
  <c r="AU69" i="1"/>
  <c r="AE69" i="1"/>
  <c r="AG69" i="1"/>
  <c r="AE75" i="1"/>
  <c r="AF69" i="1"/>
  <c r="AF67" i="1"/>
  <c r="AH69" i="1"/>
  <c r="AR69" i="1"/>
  <c r="AT75" i="1"/>
  <c r="AS75" i="1"/>
  <c r="AS73" i="1"/>
  <c r="AS69" i="1"/>
  <c r="AU75" i="1"/>
  <c r="AR73" i="1"/>
  <c r="AT71" i="1"/>
  <c r="AR75" i="1"/>
  <c r="AS67" i="1"/>
  <c r="AT67" i="1"/>
  <c r="AU67" i="1"/>
  <c r="AS65" i="1"/>
  <c r="AT73" i="1"/>
  <c r="AT69" i="1"/>
  <c r="AR67" i="1"/>
  <c r="AR71" i="1"/>
  <c r="AS71" i="1"/>
</calcChain>
</file>

<file path=xl/sharedStrings.xml><?xml version="1.0" encoding="utf-8"?>
<sst xmlns="http://schemas.openxmlformats.org/spreadsheetml/2006/main" count="4610" uniqueCount="164">
  <si>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</si>
  <si>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</si>
  <si>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</si>
  <si>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</si>
  <si>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</si>
  <si>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</si>
  <si>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</si>
  <si>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</si>
  <si>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</si>
  <si>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</si>
  <si>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</si>
  <si>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</si>
  <si>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</si>
  <si>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</si>
  <si>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</si>
  <si>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</si>
  <si>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</si>
  <si>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</si>
  <si>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</si>
  <si>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</si>
  <si>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</si>
  <si>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</si>
  <si>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</si>
  <si>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</si>
  <si>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</si>
  <si>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</si>
  <si>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</si>
  <si>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</si>
  <si>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</si>
  <si>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</si>
  <si>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</si>
  <si>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</si>
  <si>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</si>
  <si>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</si>
  <si>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</si>
  <si>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</si>
  <si>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</si>
  <si>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</si>
  <si>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</si>
  <si>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</si>
  <si>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</si>
  <si>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</si>
  <si>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</si>
  <si>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</si>
  <si>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</si>
  <si>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</si>
  <si>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</si>
  <si>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</si>
  <si>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</si>
  <si>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</si>
  <si>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</si>
  <si>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</si>
  <si>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</si>
  <si>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</si>
  <si>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</si>
  <si>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</si>
  <si>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</si>
  <si>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</si>
  <si>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</si>
  <si>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</si>
  <si>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</si>
  <si>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</si>
  <si>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</si>
  <si>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</si>
  <si>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</si>
  <si>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</si>
  <si>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</si>
  <si>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</si>
  <si>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</si>
  <si>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</si>
  <si>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</si>
  <si>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</si>
  <si>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</si>
  <si>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</si>
  <si>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</si>
  <si>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</si>
  <si>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</si>
  <si>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</si>
  <si>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</si>
  <si>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</si>
  <si>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</si>
  <si>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</si>
  <si>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</si>
  <si>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</si>
  <si>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</si>
  <si>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</si>
  <si>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</si>
  <si>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</si>
  <si>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</si>
  <si>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</si>
  <si>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</si>
  <si>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</si>
  <si>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</si>
  <si>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</si>
  <si>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</si>
  <si>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</si>
  <si>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</si>
  <si>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</si>
  <si>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</si>
  <si>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</si>
  <si>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</si>
  <si>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</si>
  <si>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</si>
  <si>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</si>
  <si>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</si>
  <si>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</si>
  <si>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</si>
  <si>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</si>
  <si>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</si>
  <si>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</si>
  <si>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</si>
  <si>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</si>
  <si>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</si>
  <si>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</si>
  <si>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</si>
  <si>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</si>
  <si>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</si>
  <si>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</si>
  <si>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</si>
  <si>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</si>
  <si>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</si>
  <si>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Total (2022)</t>
  </si>
  <si>
    <t>Rust</t>
  </si>
  <si>
    <t>World-wide (2022)</t>
  </si>
  <si>
    <t>Java (adjusted)</t>
  </si>
  <si>
    <t>https://betterprojectsfaster.com/guide/java-tech-popularity-index-2023-Q2/the-index</t>
  </si>
  <si>
    <t>This spreadsheet is part of the "Java Tech  Popularity Index 2023/Q2". The data was collected Mar 25 - Apr 1, 2023.</t>
  </si>
  <si>
    <t>World-wide (2021)</t>
  </si>
  <si>
    <t>China</t>
  </si>
  <si>
    <t>Japan</t>
  </si>
  <si>
    <t>South Korea</t>
  </si>
  <si>
    <t>This spreadsheet is part of the "Java Tech  Popularity Index 2023/Q2". The data was collected Sep 26 - 30, 2022.</t>
  </si>
  <si>
    <t>This spreadsheet is part of the "Java Tech  Popularity Index 2023/Q2". The data was collected Jan 24 - 29, 2023.</t>
  </si>
  <si>
    <t>This spreadsheet is part of the "Java Tech  Popularity Index 2023/Q2". The data was collected Dec 19 - Dec 22, 2022.</t>
  </si>
  <si>
    <t>This spreadsheet is part of the "Java Tech  Popularity Index 2023/Q2". The data was collected Nov 23 - 30, 2022.</t>
  </si>
  <si>
    <t>This spreadsheet is part of the "Java Tech  Popularity Index 2023/Q2". The data was collected Oct 25 - Oct 29, 2022.</t>
  </si>
  <si>
    <t>This spreadsheet is part of the "Java Tech  Popularity Index 2023/Q2". The data was collected from Aug 24 - 27, 2022.</t>
  </si>
  <si>
    <t>This spreadsheet is part of the "Java Tech  Popularity Index 2023/Q2". The data was collected July 23 - 26, 2022.</t>
  </si>
  <si>
    <t>IDEs</t>
  </si>
  <si>
    <t>Build Tools</t>
  </si>
  <si>
    <t>JVM Languages</t>
  </si>
  <si>
    <t>Databases</t>
  </si>
  <si>
    <t>Back-End Frameworks</t>
  </si>
  <si>
    <t>Front-End Frameworks: Web</t>
  </si>
  <si>
    <t>Front-End Frameworks: Mobile</t>
  </si>
  <si>
    <t>GDP (PPP) in Million US$</t>
  </si>
  <si>
    <t>World-wide</t>
  </si>
  <si>
    <t>This spreadsheet is part of the "Java Tech  Popularity Index 2023/Q2". The data was collected June 23 - 26, 2022.</t>
  </si>
  <si>
    <t>This spreadsheet is part of the "Java Tech  Popularity Index 2023/Q2". The data was collected May 24 - 26, 2022.</t>
  </si>
  <si>
    <t>This spreadsheet is part of the "Java Tech  Popularity Index 2023/Q2". The data was collected April 24 - 26, 2022.</t>
  </si>
  <si>
    <t>This spreadsheet is part of the "Java Tech  Popularity Index 2023/Q2". The data was collected March 24 - 26, 2022.</t>
  </si>
  <si>
    <t>This spreadsheet is part of the "Java Tech  Popularity Index 2023/Q2". The data was collected February 24 - 26, 2022.</t>
  </si>
  <si>
    <t>This spreadsheet is part of the "Java Tech  Popularity Index 2023/Q2". The data was collected January 24 - 26, 2022.</t>
  </si>
  <si>
    <t>This spreadsheet is part of the "Java Tech  Popularity Index 2023/Q2". The data was collected December 28 - 31, 2021.</t>
  </si>
  <si>
    <t>This spreadsheet is part of the "Java Tech  Popularity Index 2023/Q2". The data was collected November 24 - 26, 2021.</t>
  </si>
  <si>
    <t>Web Frameworks</t>
  </si>
  <si>
    <t>Mobile Frameworks</t>
  </si>
  <si>
    <t>React</t>
  </si>
  <si>
    <t>GDP Sum</t>
  </si>
  <si>
    <t>GDP Worldwide</t>
  </si>
  <si>
    <t>GDP Percentage</t>
  </si>
  <si>
    <t>Scala</t>
  </si>
  <si>
    <t>https://betterprojectsfaster.com/guide/java-tech-popularity-index-2023-q4/the-index</t>
  </si>
  <si>
    <t xml:space="preserve">This spreadsheet is part of the "Java Tech  Popularity Index 2023/Q4".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</si>
</sst>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5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3" fontId="6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1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61" fillId="2" borderId="1" xfId="0" applyNumberFormat="1" applyFont="1" applyFill="1" applyBorder="1" applyAlignment="1">
      <alignment vertical="center"/>
    </xf>
    <xf numFmtId="9" fontId="61" fillId="0" borderId="0" xfId="0" applyNumberFormat="1" applyFont="1" applyAlignment="1">
      <alignment vertical="center"/>
    </xf>
    <xf numFmtId="9" fontId="61" fillId="4" borderId="1" xfId="0" applyNumberFormat="1" applyFont="1" applyFill="1" applyBorder="1" applyAlignment="1">
      <alignment vertical="center"/>
    </xf>
    <xf numFmtId="9" fontId="61" fillId="4" borderId="0" xfId="0" applyNumberFormat="1" applyFont="1" applyFill="1" applyAlignment="1">
      <alignment vertical="center"/>
    </xf>
    <xf numFmtId="9" fontId="61" fillId="2" borderId="0" xfId="0" applyNumberFormat="1" applyFont="1" applyFill="1" applyAlignment="1">
      <alignment vertical="center"/>
    </xf>
    <xf numFmtId="9" fontId="61" fillId="0" borderId="0" xfId="1" applyFont="1" applyAlignment="1">
      <alignment vertical="center"/>
    </xf>
    <xf numFmtId="9" fontId="61" fillId="4" borderId="0" xfId="1" applyFont="1" applyFill="1" applyAlignment="1">
      <alignment vertical="center"/>
    </xf>
    <xf numFmtId="9" fontId="61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5" fillId="2" borderId="0" xfId="0" applyNumberFormat="1" applyFont="1" applyFill="1" applyAlignment="1">
      <alignment horizontal="right" vertical="center"/>
    </xf>
    <xf numFmtId="10" fontId="65" fillId="2" borderId="0" xfId="0" applyNumberFormat="1" applyFont="1" applyFill="1" applyAlignment="1">
      <alignment horizontal="right" vertical="center"/>
    </xf>
    <xf numFmtId="0" fontId="6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1" fillId="0" borderId="1" xfId="0" applyNumberFormat="1" applyFont="1" applyBorder="1" applyAlignment="1">
      <alignment vertical="center"/>
    </xf>
    <xf numFmtId="9" fontId="61" fillId="0" borderId="1" xfId="1" applyFont="1" applyBorder="1" applyAlignment="1">
      <alignment vertical="center"/>
    </xf>
    <xf numFmtId="9" fontId="61" fillId="2" borderId="1" xfId="0" applyNumberFormat="1" applyFont="1" applyFill="1" applyBorder="1" applyAlignment="1">
      <alignment vertical="center"/>
    </xf>
    <xf numFmtId="9" fontId="61" fillId="2" borderId="1" xfId="1" applyFont="1" applyFill="1" applyBorder="1" applyAlignment="1">
      <alignment vertical="center"/>
    </xf>
    <xf numFmtId="9" fontId="61" fillId="0" borderId="0" xfId="1" applyFont="1" applyBorder="1" applyAlignment="1">
      <alignment vertical="center"/>
    </xf>
    <xf numFmtId="164" fontId="61" fillId="0" borderId="1" xfId="0" applyNumberFormat="1" applyFont="1" applyBorder="1" applyAlignment="1">
      <alignment vertical="center"/>
    </xf>
    <xf numFmtId="9" fontId="61" fillId="0" borderId="1" xfId="1" applyFont="1" applyFill="1" applyBorder="1" applyAlignment="1">
      <alignment vertical="center"/>
    </xf>
    <xf numFmtId="9" fontId="61" fillId="0" borderId="0" xfId="1" applyFont="1" applyFill="1" applyAlignment="1">
      <alignment vertical="center"/>
    </xf>
    <xf numFmtId="9" fontId="61" fillId="0" borderId="0" xfId="1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/>
    </xf>
    <xf numFmtId="3" fontId="0" fillId="0" borderId="0" xfId="0" applyNumberFormat="1"/>
    <xf numFmtId="165" fontId="65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0" fontId="0" fillId="2" borderId="0" xfId="0" applyFill="1"/>
    <xf numFmtId="3" fontId="0" fillId="2" borderId="0" xfId="0" applyNumberFormat="1" applyFill="1"/>
    <xf numFmtId="3" fontId="7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62" fillId="3" borderId="0" xfId="0" applyFont="1" applyFill="1" applyAlignment="1">
      <alignment horizontal="center"/>
    </xf>
    <xf numFmtId="9" fontId="61" fillId="2" borderId="0" xfId="1" applyFont="1" applyFill="1" applyBorder="1" applyAlignment="1">
      <alignment vertical="center"/>
    </xf>
    <xf numFmtId="0" fontId="71" fillId="0" borderId="0" xfId="0" applyFont="1"/>
    <xf numFmtId="0" fontId="75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3" fontId="73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0" fontId="71" fillId="0" borderId="1" xfId="0" applyFont="1" applyBorder="1"/>
    <xf numFmtId="0" fontId="75" fillId="0" borderId="0" xfId="0" applyFont="1"/>
    <xf numFmtId="3" fontId="71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3" fontId="75" fillId="0" borderId="1" xfId="0" applyNumberFormat="1" applyFont="1" applyBorder="1" applyAlignment="1">
      <alignment vertical="center"/>
    </xf>
    <xf numFmtId="0" fontId="71" fillId="0" borderId="0" xfId="0" applyFont="1" applyAlignment="1">
      <alignment vertical="center"/>
    </xf>
    <xf numFmtId="10" fontId="7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 vertical="center" wrapText="1"/>
    </xf>
    <xf numFmtId="9" fontId="75" fillId="0" borderId="1" xfId="0" applyNumberFormat="1" applyFont="1" applyBorder="1" applyAlignment="1">
      <alignment vertical="center"/>
    </xf>
    <xf numFmtId="9" fontId="75" fillId="7" borderId="1" xfId="0" applyNumberFormat="1" applyFont="1" applyFill="1" applyBorder="1" applyAlignment="1">
      <alignment vertical="center"/>
    </xf>
    <xf numFmtId="9" fontId="75" fillId="0" borderId="0" xfId="0" applyNumberFormat="1" applyFont="1" applyAlignment="1">
      <alignment vertical="center"/>
    </xf>
    <xf numFmtId="9" fontId="75" fillId="7" borderId="0" xfId="0" applyNumberFormat="1" applyFont="1" applyFill="1" applyAlignment="1">
      <alignment vertical="center"/>
    </xf>
    <xf numFmtId="0" fontId="75" fillId="0" borderId="2" xfId="0" applyFont="1" applyBorder="1" applyAlignment="1">
      <alignment horizontal="left" vertical="center"/>
    </xf>
    <xf numFmtId="3" fontId="75" fillId="0" borderId="2" xfId="0" applyNumberFormat="1" applyFont="1" applyBorder="1" applyAlignment="1">
      <alignment vertical="center"/>
    </xf>
    <xf numFmtId="3" fontId="75" fillId="0" borderId="3" xfId="0" applyNumberFormat="1" applyFont="1" applyBorder="1" applyAlignment="1">
      <alignment vertical="center"/>
    </xf>
    <xf numFmtId="0" fontId="71" fillId="0" borderId="2" xfId="0" applyFont="1" applyBorder="1" applyAlignment="1">
      <alignment vertical="center"/>
    </xf>
    <xf numFmtId="0" fontId="62" fillId="3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65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3" fontId="76" fillId="2" borderId="0" xfId="0" applyNumberFormat="1" applyFont="1" applyFill="1" applyAlignment="1">
      <alignment horizontal="right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3" fontId="70" fillId="0" borderId="0" xfId="0" applyNumberFormat="1" applyFont="1" applyAlignment="1">
      <alignment horizontal="right" vertical="center"/>
    </xf>
    <xf numFmtId="0" fontId="62" fillId="3" borderId="0" xfId="0" applyFont="1" applyFill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0" fillId="2" borderId="0" xfId="0" applyFill="1"/>
    <xf numFmtId="0" fontId="61" fillId="0" borderId="0" xfId="0" applyFont="1" applyAlignment="1">
      <alignment horizontal="left"/>
    </xf>
    <xf numFmtId="0" fontId="62" fillId="3" borderId="5" xfId="0" applyFont="1" applyFill="1" applyBorder="1" applyAlignment="1">
      <alignment horizontal="center"/>
    </xf>
    <xf numFmtId="0" fontId="72" fillId="5" borderId="0" xfId="0" applyFont="1" applyFill="1" applyAlignment="1">
      <alignment horizontal="left" vertical="center"/>
    </xf>
    <xf numFmtId="0" fontId="69" fillId="3" borderId="5" xfId="2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 vertical="center" wrapText="1"/>
    </xf>
    <xf numFmtId="0" fontId="67" fillId="5" borderId="0" xfId="2" applyFont="1" applyFill="1" applyAlignment="1">
      <alignment horizontal="left" vertical="center"/>
    </xf>
    <xf numFmtId="0" fontId="74" fillId="6" borderId="7" xfId="0" applyFont="1" applyFill="1" applyBorder="1" applyAlignment="1">
      <alignment horizontal="center"/>
    </xf>
    <xf numFmtId="0" fontId="74" fillId="6" borderId="0" xfId="0" applyFont="1" applyFill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66" fillId="6" borderId="0" xfId="2" applyFill="1" applyBorder="1" applyAlignment="1">
      <alignment horizontal="center" vertical="center" wrapText="1"/>
    </xf>
    <xf numFmtId="0" fontId="75" fillId="0" borderId="0" xfId="0" applyFont="1" applyAlignment="1">
      <alignment horizontal="left"/>
    </xf>
    <xf numFmtId="0" fontId="62" fillId="3" borderId="5" xfId="0" applyFont="1" applyFill="1" applyBorder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1" fillId="8" borderId="8" xfId="0" applyFont="1" applyFill="1" applyBorder="1" applyAlignment="1">
      <alignment horizontal="center" vertical="center"/>
    </xf>
    <xf numFmtId="0" fontId="61" fillId="8" borderId="9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4/the-index" TargetMode="External"/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en.wikipedia.org/wiki/List_of_countries_by_GDP_(nominal)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List_of_countries_by_GDP_(nominal)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5801-5F90-C441-B677-F54665B7366C}">
  <dimension ref="A1:AY79"/>
  <sheetViews>
    <sheetView tabSelected="1" zoomScale="125" zoomScaleNormal="125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C79" sqref="C79:AE79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05"/>
      <c r="Q1" s="142" t="s">
        <v>115</v>
      </c>
      <c r="R1" s="138"/>
      <c r="S1" s="138"/>
      <c r="T1" s="138"/>
      <c r="U1" s="138"/>
      <c r="V1" s="138"/>
      <c r="W1" s="139"/>
      <c r="X1" s="142" t="s">
        <v>116</v>
      </c>
      <c r="Y1" s="138"/>
      <c r="Z1" s="138"/>
      <c r="AA1" s="138"/>
      <c r="AB1" s="138"/>
      <c r="AC1" s="139"/>
      <c r="AD1" s="138" t="s">
        <v>117</v>
      </c>
      <c r="AE1" s="138"/>
      <c r="AF1" s="138"/>
      <c r="AG1" s="138"/>
      <c r="AH1" s="138"/>
      <c r="AI1" s="138"/>
      <c r="AJ1" s="139"/>
      <c r="AK1" s="138" t="s">
        <v>118</v>
      </c>
      <c r="AL1" s="138"/>
      <c r="AM1" s="138"/>
      <c r="AN1" s="138"/>
      <c r="AO1" s="138"/>
      <c r="AP1" s="138"/>
      <c r="AQ1" s="138"/>
      <c r="AR1" s="139"/>
      <c r="AS1" s="138" t="s">
        <v>119</v>
      </c>
      <c r="AT1" s="138"/>
      <c r="AU1" s="138"/>
      <c r="AV1" s="138"/>
      <c r="AW1" s="140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161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0"/>
    </row>
    <row r="3" spans="1:50" x14ac:dyDescent="0.2">
      <c r="A3" s="2" t="s">
        <v>12</v>
      </c>
      <c r="B3" s="2" t="s">
        <v>13</v>
      </c>
      <c r="C3" s="83">
        <v>54</v>
      </c>
      <c r="D3" s="83">
        <v>6</v>
      </c>
      <c r="E3" s="83">
        <v>0</v>
      </c>
      <c r="F3" s="83">
        <v>8</v>
      </c>
      <c r="G3" s="83">
        <v>109</v>
      </c>
      <c r="H3" s="83">
        <v>25</v>
      </c>
      <c r="I3" s="83">
        <v>3</v>
      </c>
      <c r="J3" s="83">
        <v>4</v>
      </c>
      <c r="K3" s="83">
        <v>2</v>
      </c>
      <c r="L3" s="83">
        <v>8</v>
      </c>
      <c r="M3" s="83">
        <v>564</v>
      </c>
      <c r="N3" s="102">
        <f t="shared" ref="N3:N61" si="0">M3*1.2</f>
        <v>676.8</v>
      </c>
      <c r="O3" s="83">
        <v>48</v>
      </c>
      <c r="P3" s="83">
        <v>54</v>
      </c>
      <c r="Q3" s="83">
        <v>477</v>
      </c>
      <c r="R3" s="83">
        <v>155</v>
      </c>
      <c r="S3" s="83">
        <v>11</v>
      </c>
      <c r="T3" s="83">
        <v>889</v>
      </c>
      <c r="U3" s="83">
        <v>721</v>
      </c>
      <c r="V3" s="83">
        <v>31</v>
      </c>
      <c r="W3" s="83">
        <v>237</v>
      </c>
      <c r="X3" s="83">
        <v>20</v>
      </c>
      <c r="Y3" s="83">
        <v>2</v>
      </c>
      <c r="Z3" s="83">
        <v>191</v>
      </c>
      <c r="AA3" s="83">
        <v>327</v>
      </c>
      <c r="AB3" s="83">
        <v>3</v>
      </c>
      <c r="AC3" s="83">
        <v>205</v>
      </c>
      <c r="AD3" s="83">
        <v>0</v>
      </c>
      <c r="AE3" s="83">
        <v>0</v>
      </c>
      <c r="AF3" s="83">
        <v>33</v>
      </c>
      <c r="AG3" s="83">
        <v>1</v>
      </c>
      <c r="AH3" s="83">
        <v>0</v>
      </c>
      <c r="AI3" s="83">
        <v>125</v>
      </c>
      <c r="AJ3" s="83">
        <v>3</v>
      </c>
      <c r="AK3" s="83">
        <v>411</v>
      </c>
      <c r="AL3" s="83">
        <v>15</v>
      </c>
      <c r="AM3" s="83">
        <v>15</v>
      </c>
      <c r="AN3" s="83">
        <v>475</v>
      </c>
      <c r="AO3" s="83">
        <v>475</v>
      </c>
      <c r="AP3" s="83">
        <v>0</v>
      </c>
      <c r="AQ3" s="83">
        <v>2</v>
      </c>
      <c r="AR3" s="83">
        <v>144</v>
      </c>
      <c r="AS3" s="83">
        <v>21</v>
      </c>
      <c r="AT3" s="83">
        <v>1</v>
      </c>
      <c r="AU3" s="83">
        <v>68</v>
      </c>
      <c r="AV3" s="83">
        <v>17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27</v>
      </c>
      <c r="D4" s="83">
        <v>9</v>
      </c>
      <c r="E4" s="83">
        <v>0</v>
      </c>
      <c r="F4" s="83">
        <v>23</v>
      </c>
      <c r="G4" s="83">
        <v>102</v>
      </c>
      <c r="H4" s="83">
        <v>45</v>
      </c>
      <c r="I4" s="83">
        <v>0</v>
      </c>
      <c r="J4" s="83">
        <v>46</v>
      </c>
      <c r="K4" s="83">
        <v>3</v>
      </c>
      <c r="L4" s="83">
        <v>34</v>
      </c>
      <c r="M4" s="83">
        <v>829</v>
      </c>
      <c r="N4" s="102">
        <f t="shared" si="0"/>
        <v>994.8</v>
      </c>
      <c r="O4" s="83">
        <v>198</v>
      </c>
      <c r="P4" s="83">
        <v>104</v>
      </c>
      <c r="Q4" s="83">
        <v>771</v>
      </c>
      <c r="R4" s="83">
        <v>544</v>
      </c>
      <c r="S4" s="83">
        <v>23</v>
      </c>
      <c r="T4" s="83">
        <v>1227</v>
      </c>
      <c r="U4" s="83">
        <v>1764</v>
      </c>
      <c r="V4" s="83">
        <v>53</v>
      </c>
      <c r="W4" s="83">
        <v>597</v>
      </c>
      <c r="X4" s="83">
        <v>39</v>
      </c>
      <c r="Y4" s="83">
        <v>4</v>
      </c>
      <c r="Z4" s="83">
        <v>163</v>
      </c>
      <c r="AA4" s="83">
        <v>322</v>
      </c>
      <c r="AB4" s="83">
        <v>5</v>
      </c>
      <c r="AC4" s="83">
        <v>324</v>
      </c>
      <c r="AD4" s="83">
        <v>2</v>
      </c>
      <c r="AE4" s="83">
        <v>0</v>
      </c>
      <c r="AF4" s="83">
        <v>16</v>
      </c>
      <c r="AG4" s="83">
        <v>2</v>
      </c>
      <c r="AH4" s="83">
        <v>1</v>
      </c>
      <c r="AI4" s="83">
        <v>132</v>
      </c>
      <c r="AJ4" s="83">
        <v>2</v>
      </c>
      <c r="AK4" s="83">
        <v>405</v>
      </c>
      <c r="AL4" s="83">
        <v>9</v>
      </c>
      <c r="AM4" s="83">
        <v>9</v>
      </c>
      <c r="AN4" s="83">
        <v>815</v>
      </c>
      <c r="AO4" s="83">
        <v>815</v>
      </c>
      <c r="AP4" s="83">
        <v>0</v>
      </c>
      <c r="AQ4" s="83">
        <v>0</v>
      </c>
      <c r="AR4" s="83">
        <v>167</v>
      </c>
      <c r="AS4" s="83">
        <v>30</v>
      </c>
      <c r="AT4" s="83">
        <v>2</v>
      </c>
      <c r="AU4" s="83">
        <v>97</v>
      </c>
      <c r="AV4" s="83">
        <v>33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61</v>
      </c>
      <c r="D5" s="83">
        <v>47</v>
      </c>
      <c r="E5" s="83">
        <v>5</v>
      </c>
      <c r="F5" s="83">
        <v>22</v>
      </c>
      <c r="G5" s="83">
        <v>122</v>
      </c>
      <c r="H5" s="83">
        <v>35</v>
      </c>
      <c r="I5" s="83">
        <v>1</v>
      </c>
      <c r="J5" s="83">
        <v>7</v>
      </c>
      <c r="K5" s="83">
        <v>2</v>
      </c>
      <c r="L5" s="83">
        <v>20</v>
      </c>
      <c r="M5" s="83">
        <v>775</v>
      </c>
      <c r="N5" s="102">
        <f t="shared" si="0"/>
        <v>930</v>
      </c>
      <c r="O5" s="83">
        <v>107</v>
      </c>
      <c r="P5" s="83">
        <v>30</v>
      </c>
      <c r="Q5" s="83">
        <v>861</v>
      </c>
      <c r="R5" s="83">
        <v>645</v>
      </c>
      <c r="S5" s="83">
        <v>11</v>
      </c>
      <c r="T5" s="83">
        <v>850</v>
      </c>
      <c r="U5" s="83">
        <v>689</v>
      </c>
      <c r="V5" s="83">
        <v>22</v>
      </c>
      <c r="W5" s="83">
        <v>410</v>
      </c>
      <c r="X5" s="83">
        <v>15</v>
      </c>
      <c r="Y5" s="83">
        <v>3</v>
      </c>
      <c r="Z5" s="83">
        <v>89</v>
      </c>
      <c r="AA5" s="83">
        <v>246</v>
      </c>
      <c r="AB5" s="83">
        <v>7</v>
      </c>
      <c r="AC5" s="83">
        <v>218</v>
      </c>
      <c r="AD5" s="83">
        <v>0</v>
      </c>
      <c r="AE5" s="83">
        <v>1</v>
      </c>
      <c r="AF5" s="83">
        <v>54</v>
      </c>
      <c r="AG5" s="83">
        <v>2</v>
      </c>
      <c r="AH5" s="83">
        <v>1</v>
      </c>
      <c r="AI5" s="83">
        <v>162</v>
      </c>
      <c r="AJ5" s="83">
        <v>13</v>
      </c>
      <c r="AK5" s="83">
        <v>580</v>
      </c>
      <c r="AL5" s="83">
        <v>43</v>
      </c>
      <c r="AM5" s="83">
        <v>43</v>
      </c>
      <c r="AN5" s="83">
        <v>377</v>
      </c>
      <c r="AO5" s="83">
        <v>377</v>
      </c>
      <c r="AP5" s="83">
        <v>2</v>
      </c>
      <c r="AQ5" s="83">
        <v>1</v>
      </c>
      <c r="AR5" s="83">
        <v>162</v>
      </c>
      <c r="AS5" s="83">
        <v>19</v>
      </c>
      <c r="AT5" s="83">
        <v>3</v>
      </c>
      <c r="AU5" s="83">
        <v>23</v>
      </c>
      <c r="AV5" s="83">
        <v>29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1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9</v>
      </c>
      <c r="R6" s="83">
        <v>6</v>
      </c>
      <c r="S6" s="83">
        <v>1</v>
      </c>
      <c r="T6" s="83">
        <v>23</v>
      </c>
      <c r="U6" s="83">
        <v>12</v>
      </c>
      <c r="V6" s="83">
        <v>4</v>
      </c>
      <c r="W6" s="83">
        <v>10</v>
      </c>
      <c r="X6" s="83">
        <v>0</v>
      </c>
      <c r="Y6" s="83">
        <v>0</v>
      </c>
      <c r="Z6" s="83">
        <v>12</v>
      </c>
      <c r="AA6" s="83">
        <v>12</v>
      </c>
      <c r="AB6" s="83">
        <v>1</v>
      </c>
      <c r="AC6" s="83">
        <v>6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2</v>
      </c>
      <c r="AJ6" s="83">
        <v>0</v>
      </c>
      <c r="AK6" s="83">
        <v>12</v>
      </c>
      <c r="AL6" s="83">
        <v>1</v>
      </c>
      <c r="AM6" s="83">
        <v>1</v>
      </c>
      <c r="AN6" s="83">
        <v>19</v>
      </c>
      <c r="AO6" s="83">
        <v>19</v>
      </c>
      <c r="AP6" s="83">
        <v>0</v>
      </c>
      <c r="AQ6" s="83">
        <v>0</v>
      </c>
      <c r="AR6" s="83">
        <v>7</v>
      </c>
      <c r="AS6" s="83">
        <v>2</v>
      </c>
      <c r="AT6" s="83">
        <v>0</v>
      </c>
      <c r="AU6" s="83">
        <v>5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64</v>
      </c>
      <c r="D7" s="83">
        <v>85</v>
      </c>
      <c r="E7" s="83">
        <v>4</v>
      </c>
      <c r="F7" s="83">
        <v>36</v>
      </c>
      <c r="G7" s="83">
        <v>247</v>
      </c>
      <c r="H7" s="83">
        <v>69</v>
      </c>
      <c r="I7" s="83">
        <v>0</v>
      </c>
      <c r="J7" s="83">
        <v>35</v>
      </c>
      <c r="K7" s="83">
        <v>3</v>
      </c>
      <c r="L7" s="83">
        <v>55</v>
      </c>
      <c r="M7" s="83">
        <v>1198</v>
      </c>
      <c r="N7" s="102">
        <f t="shared" si="0"/>
        <v>1437.6</v>
      </c>
      <c r="O7" s="83">
        <v>74</v>
      </c>
      <c r="P7" s="83">
        <v>368</v>
      </c>
      <c r="Q7" s="83">
        <v>1192</v>
      </c>
      <c r="R7" s="83">
        <v>602</v>
      </c>
      <c r="S7" s="83">
        <v>13</v>
      </c>
      <c r="T7" s="83">
        <v>1426</v>
      </c>
      <c r="U7" s="83">
        <v>1598</v>
      </c>
      <c r="V7" s="83">
        <v>202</v>
      </c>
      <c r="W7" s="83">
        <v>515</v>
      </c>
      <c r="X7" s="83">
        <v>28</v>
      </c>
      <c r="Y7" s="83">
        <v>6</v>
      </c>
      <c r="Z7" s="83">
        <v>215</v>
      </c>
      <c r="AA7" s="83">
        <v>386</v>
      </c>
      <c r="AB7" s="83">
        <v>17</v>
      </c>
      <c r="AC7" s="83">
        <v>324</v>
      </c>
      <c r="AD7" s="83">
        <v>1</v>
      </c>
      <c r="AE7" s="83">
        <v>1</v>
      </c>
      <c r="AF7" s="83">
        <v>50</v>
      </c>
      <c r="AG7" s="83">
        <v>1</v>
      </c>
      <c r="AH7" s="83">
        <v>0</v>
      </c>
      <c r="AI7" s="83">
        <v>340</v>
      </c>
      <c r="AJ7" s="83">
        <v>15</v>
      </c>
      <c r="AK7" s="83">
        <v>1062</v>
      </c>
      <c r="AL7" s="83">
        <v>35</v>
      </c>
      <c r="AM7" s="83">
        <v>35</v>
      </c>
      <c r="AN7" s="83">
        <v>765</v>
      </c>
      <c r="AO7" s="83">
        <v>765</v>
      </c>
      <c r="AP7" s="83">
        <v>5</v>
      </c>
      <c r="AQ7" s="83">
        <v>13</v>
      </c>
      <c r="AR7" s="83">
        <v>70</v>
      </c>
      <c r="AS7" s="83">
        <v>42</v>
      </c>
      <c r="AT7" s="83">
        <v>6</v>
      </c>
      <c r="AU7" s="83">
        <v>84</v>
      </c>
      <c r="AV7" s="83">
        <v>56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117</v>
      </c>
      <c r="D8" s="83">
        <v>58</v>
      </c>
      <c r="E8" s="83">
        <v>7</v>
      </c>
      <c r="F8" s="83">
        <v>79</v>
      </c>
      <c r="G8" s="83">
        <v>208</v>
      </c>
      <c r="H8" s="83">
        <v>81</v>
      </c>
      <c r="I8" s="83">
        <v>8</v>
      </c>
      <c r="J8" s="83">
        <v>30</v>
      </c>
      <c r="K8" s="83">
        <v>14</v>
      </c>
      <c r="L8" s="83">
        <v>61</v>
      </c>
      <c r="M8" s="83">
        <v>2535</v>
      </c>
      <c r="N8" s="102">
        <f t="shared" si="0"/>
        <v>3042</v>
      </c>
      <c r="O8" s="83">
        <v>368</v>
      </c>
      <c r="P8" s="83">
        <v>266</v>
      </c>
      <c r="Q8" s="83">
        <v>1499</v>
      </c>
      <c r="R8" s="83">
        <v>660</v>
      </c>
      <c r="S8" s="83">
        <v>44</v>
      </c>
      <c r="T8" s="83">
        <v>4148</v>
      </c>
      <c r="U8" s="83">
        <v>3779</v>
      </c>
      <c r="V8" s="83">
        <v>78</v>
      </c>
      <c r="W8" s="83">
        <v>1024</v>
      </c>
      <c r="X8" s="83">
        <v>75</v>
      </c>
      <c r="Y8" s="83">
        <v>16</v>
      </c>
      <c r="Z8" s="83">
        <v>699</v>
      </c>
      <c r="AA8" s="83">
        <v>1341</v>
      </c>
      <c r="AB8" s="83">
        <v>25</v>
      </c>
      <c r="AC8" s="83">
        <v>1026</v>
      </c>
      <c r="AD8" s="83">
        <v>0</v>
      </c>
      <c r="AE8" s="83">
        <v>0</v>
      </c>
      <c r="AF8" s="83">
        <v>167</v>
      </c>
      <c r="AG8" s="83">
        <v>20</v>
      </c>
      <c r="AH8" s="83">
        <v>1</v>
      </c>
      <c r="AI8" s="83">
        <v>756</v>
      </c>
      <c r="AJ8" s="83">
        <v>56</v>
      </c>
      <c r="AK8" s="83">
        <v>2031</v>
      </c>
      <c r="AL8" s="83">
        <v>139</v>
      </c>
      <c r="AM8" s="83">
        <v>139</v>
      </c>
      <c r="AN8" s="83">
        <v>2193</v>
      </c>
      <c r="AO8" s="83">
        <v>2193</v>
      </c>
      <c r="AP8" s="83">
        <v>2</v>
      </c>
      <c r="AQ8" s="83">
        <v>0</v>
      </c>
      <c r="AR8" s="83">
        <v>542</v>
      </c>
      <c r="AS8" s="83">
        <v>331</v>
      </c>
      <c r="AT8" s="83">
        <v>3</v>
      </c>
      <c r="AU8" s="83">
        <v>425</v>
      </c>
      <c r="AV8" s="83">
        <v>62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212</v>
      </c>
      <c r="D9" s="83">
        <v>54</v>
      </c>
      <c r="E9" s="83">
        <v>2</v>
      </c>
      <c r="F9" s="83">
        <v>105</v>
      </c>
      <c r="G9" s="83">
        <v>325</v>
      </c>
      <c r="H9" s="83">
        <v>122</v>
      </c>
      <c r="I9" s="83">
        <v>2</v>
      </c>
      <c r="J9" s="83">
        <v>91</v>
      </c>
      <c r="K9" s="83">
        <v>7</v>
      </c>
      <c r="L9" s="83">
        <v>97</v>
      </c>
      <c r="M9" s="83">
        <v>2034</v>
      </c>
      <c r="N9" s="102">
        <f t="shared" si="0"/>
        <v>2440.7999999999997</v>
      </c>
      <c r="O9" s="83">
        <v>252</v>
      </c>
      <c r="P9" s="83">
        <v>251</v>
      </c>
      <c r="Q9" s="83">
        <v>1896</v>
      </c>
      <c r="R9" s="83">
        <v>2156</v>
      </c>
      <c r="S9" s="83">
        <v>88</v>
      </c>
      <c r="T9" s="83">
        <v>2921</v>
      </c>
      <c r="U9" s="83">
        <v>4039</v>
      </c>
      <c r="V9" s="83">
        <v>96</v>
      </c>
      <c r="W9" s="83">
        <v>982</v>
      </c>
      <c r="X9" s="83">
        <v>108</v>
      </c>
      <c r="Y9" s="83">
        <v>18</v>
      </c>
      <c r="Z9" s="83">
        <v>502</v>
      </c>
      <c r="AA9" s="83">
        <v>1023</v>
      </c>
      <c r="AB9" s="83">
        <v>18</v>
      </c>
      <c r="AC9" s="83">
        <v>802</v>
      </c>
      <c r="AD9" s="83">
        <v>1</v>
      </c>
      <c r="AE9" s="83">
        <v>0</v>
      </c>
      <c r="AF9" s="83">
        <v>33</v>
      </c>
      <c r="AG9" s="83">
        <v>4</v>
      </c>
      <c r="AH9" s="83">
        <v>0</v>
      </c>
      <c r="AI9" s="83">
        <v>443</v>
      </c>
      <c r="AJ9" s="83">
        <v>3</v>
      </c>
      <c r="AK9" s="83">
        <v>1134</v>
      </c>
      <c r="AL9" s="83">
        <v>28</v>
      </c>
      <c r="AM9" s="83">
        <v>28</v>
      </c>
      <c r="AN9" s="83">
        <v>1735</v>
      </c>
      <c r="AO9" s="83">
        <v>1735</v>
      </c>
      <c r="AP9" s="83">
        <v>5</v>
      </c>
      <c r="AQ9" s="83">
        <v>3</v>
      </c>
      <c r="AR9" s="83">
        <v>84</v>
      </c>
      <c r="AS9" s="83">
        <v>50</v>
      </c>
      <c r="AT9" s="83">
        <v>2</v>
      </c>
      <c r="AU9" s="83">
        <v>224</v>
      </c>
      <c r="AV9" s="83">
        <v>38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3</v>
      </c>
      <c r="D10" s="83">
        <v>1</v>
      </c>
      <c r="E10" s="83">
        <v>1</v>
      </c>
      <c r="F10" s="83">
        <v>0</v>
      </c>
      <c r="G10" s="83">
        <v>5</v>
      </c>
      <c r="H10" s="83">
        <v>3</v>
      </c>
      <c r="I10" s="83">
        <v>0</v>
      </c>
      <c r="J10" s="83">
        <v>1</v>
      </c>
      <c r="K10" s="83">
        <v>0</v>
      </c>
      <c r="L10" s="83">
        <v>1</v>
      </c>
      <c r="M10" s="83">
        <v>116</v>
      </c>
      <c r="N10" s="102">
        <f t="shared" si="0"/>
        <v>139.19999999999999</v>
      </c>
      <c r="O10" s="83">
        <v>10</v>
      </c>
      <c r="P10" s="83">
        <v>13</v>
      </c>
      <c r="Q10" s="83">
        <v>52</v>
      </c>
      <c r="R10" s="83">
        <v>20</v>
      </c>
      <c r="S10" s="83">
        <v>3</v>
      </c>
      <c r="T10" s="83">
        <v>176</v>
      </c>
      <c r="U10" s="83">
        <v>190</v>
      </c>
      <c r="V10" s="83">
        <v>9</v>
      </c>
      <c r="W10" s="83">
        <v>49</v>
      </c>
      <c r="X10" s="83">
        <v>4</v>
      </c>
      <c r="Y10" s="83">
        <v>0</v>
      </c>
      <c r="Z10" s="83">
        <v>23</v>
      </c>
      <c r="AA10" s="83">
        <v>37</v>
      </c>
      <c r="AB10" s="83">
        <v>0</v>
      </c>
      <c r="AC10" s="83">
        <v>53</v>
      </c>
      <c r="AD10" s="83">
        <v>0</v>
      </c>
      <c r="AE10" s="83">
        <v>0</v>
      </c>
      <c r="AF10" s="83">
        <v>5</v>
      </c>
      <c r="AG10" s="83">
        <v>0</v>
      </c>
      <c r="AH10" s="83">
        <v>0</v>
      </c>
      <c r="AI10" s="83">
        <v>17</v>
      </c>
      <c r="AJ10" s="83">
        <v>0</v>
      </c>
      <c r="AK10" s="83">
        <v>75</v>
      </c>
      <c r="AL10" s="83">
        <v>2</v>
      </c>
      <c r="AM10" s="83">
        <v>2</v>
      </c>
      <c r="AN10" s="83">
        <v>102</v>
      </c>
      <c r="AO10" s="83">
        <v>102</v>
      </c>
      <c r="AP10" s="83">
        <v>0</v>
      </c>
      <c r="AQ10" s="83">
        <v>0</v>
      </c>
      <c r="AR10" s="83">
        <v>22</v>
      </c>
      <c r="AS10" s="83">
        <v>5</v>
      </c>
      <c r="AT10" s="83">
        <v>0</v>
      </c>
      <c r="AU10" s="83">
        <v>13</v>
      </c>
      <c r="AV10" s="83">
        <v>0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25</v>
      </c>
      <c r="D11" s="83">
        <v>17</v>
      </c>
      <c r="E11" s="83">
        <v>2</v>
      </c>
      <c r="F11" s="83">
        <v>13</v>
      </c>
      <c r="G11" s="83">
        <v>44</v>
      </c>
      <c r="H11" s="83">
        <v>23</v>
      </c>
      <c r="I11" s="83">
        <v>1</v>
      </c>
      <c r="J11" s="83">
        <v>54</v>
      </c>
      <c r="K11" s="83">
        <v>2</v>
      </c>
      <c r="L11" s="83">
        <v>10</v>
      </c>
      <c r="M11" s="83">
        <v>685</v>
      </c>
      <c r="N11" s="102">
        <f t="shared" si="0"/>
        <v>822</v>
      </c>
      <c r="O11" s="83">
        <v>49</v>
      </c>
      <c r="P11" s="83">
        <v>138</v>
      </c>
      <c r="Q11" s="83">
        <v>251</v>
      </c>
      <c r="R11" s="83">
        <v>165</v>
      </c>
      <c r="S11" s="83">
        <v>33</v>
      </c>
      <c r="T11" s="83">
        <v>1047</v>
      </c>
      <c r="U11" s="83">
        <v>871</v>
      </c>
      <c r="V11" s="83">
        <v>32</v>
      </c>
      <c r="W11" s="83">
        <v>175</v>
      </c>
      <c r="X11" s="83">
        <v>10</v>
      </c>
      <c r="Y11" s="83">
        <v>3</v>
      </c>
      <c r="Z11" s="83">
        <v>120</v>
      </c>
      <c r="AA11" s="83">
        <v>277</v>
      </c>
      <c r="AB11" s="83">
        <v>1</v>
      </c>
      <c r="AC11" s="83">
        <v>231</v>
      </c>
      <c r="AD11" s="83">
        <v>1</v>
      </c>
      <c r="AE11" s="83">
        <v>1</v>
      </c>
      <c r="AF11" s="83">
        <v>28</v>
      </c>
      <c r="AG11" s="83">
        <v>1</v>
      </c>
      <c r="AH11" s="83">
        <v>0</v>
      </c>
      <c r="AI11" s="83">
        <v>108</v>
      </c>
      <c r="AJ11" s="83">
        <v>2</v>
      </c>
      <c r="AK11" s="83">
        <v>532</v>
      </c>
      <c r="AL11" s="83">
        <v>7</v>
      </c>
      <c r="AM11" s="83">
        <v>7</v>
      </c>
      <c r="AN11" s="83">
        <v>638</v>
      </c>
      <c r="AO11" s="83">
        <v>638</v>
      </c>
      <c r="AP11" s="83">
        <v>0</v>
      </c>
      <c r="AQ11" s="83">
        <v>0</v>
      </c>
      <c r="AR11" s="83">
        <v>140</v>
      </c>
      <c r="AS11" s="83">
        <v>47</v>
      </c>
      <c r="AT11" s="83">
        <v>0</v>
      </c>
      <c r="AU11" s="83">
        <v>103</v>
      </c>
      <c r="AV11" s="83">
        <v>7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11</v>
      </c>
      <c r="D12" s="83">
        <v>5</v>
      </c>
      <c r="E12" s="83">
        <v>0</v>
      </c>
      <c r="F12" s="83">
        <v>2</v>
      </c>
      <c r="G12" s="83">
        <v>18</v>
      </c>
      <c r="H12" s="83">
        <v>10</v>
      </c>
      <c r="I12" s="83">
        <v>8</v>
      </c>
      <c r="J12" s="83">
        <v>2</v>
      </c>
      <c r="K12" s="83">
        <v>0</v>
      </c>
      <c r="L12" s="83">
        <v>11</v>
      </c>
      <c r="M12" s="83">
        <v>160</v>
      </c>
      <c r="N12" s="102">
        <f t="shared" si="0"/>
        <v>192</v>
      </c>
      <c r="O12" s="83">
        <v>14</v>
      </c>
      <c r="P12" s="83">
        <v>41</v>
      </c>
      <c r="Q12" s="83">
        <v>142</v>
      </c>
      <c r="R12" s="83">
        <v>57</v>
      </c>
      <c r="S12" s="83">
        <v>6</v>
      </c>
      <c r="T12" s="83">
        <v>227</v>
      </c>
      <c r="U12" s="83">
        <v>339</v>
      </c>
      <c r="V12" s="83">
        <v>1</v>
      </c>
      <c r="W12" s="83">
        <v>59</v>
      </c>
      <c r="X12" s="83">
        <v>3</v>
      </c>
      <c r="Y12" s="83">
        <v>0</v>
      </c>
      <c r="Z12" s="83">
        <v>33</v>
      </c>
      <c r="AA12" s="83">
        <v>76</v>
      </c>
      <c r="AB12" s="83">
        <v>0</v>
      </c>
      <c r="AC12" s="83">
        <v>79</v>
      </c>
      <c r="AD12" s="83">
        <v>0</v>
      </c>
      <c r="AE12" s="83">
        <v>0</v>
      </c>
      <c r="AF12" s="83">
        <v>7</v>
      </c>
      <c r="AG12" s="83">
        <v>0</v>
      </c>
      <c r="AH12" s="83">
        <v>0</v>
      </c>
      <c r="AI12" s="83">
        <v>25</v>
      </c>
      <c r="AJ12" s="83">
        <v>0</v>
      </c>
      <c r="AK12" s="83">
        <v>109</v>
      </c>
      <c r="AL12" s="83">
        <v>3</v>
      </c>
      <c r="AM12" s="83">
        <v>3</v>
      </c>
      <c r="AN12" s="83">
        <v>156</v>
      </c>
      <c r="AO12" s="83">
        <v>156</v>
      </c>
      <c r="AP12" s="83">
        <v>1</v>
      </c>
      <c r="AQ12" s="83">
        <v>0</v>
      </c>
      <c r="AR12" s="83">
        <v>69</v>
      </c>
      <c r="AS12" s="83">
        <v>5</v>
      </c>
      <c r="AT12" s="83">
        <v>0</v>
      </c>
      <c r="AU12" s="83">
        <v>18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53</v>
      </c>
      <c r="D13" s="83">
        <v>37</v>
      </c>
      <c r="E13" s="83">
        <v>6</v>
      </c>
      <c r="F13" s="83">
        <v>39</v>
      </c>
      <c r="G13" s="83">
        <v>130</v>
      </c>
      <c r="H13" s="83">
        <v>57</v>
      </c>
      <c r="I13" s="83">
        <v>0</v>
      </c>
      <c r="J13" s="83">
        <v>16</v>
      </c>
      <c r="K13" s="83">
        <v>1</v>
      </c>
      <c r="L13" s="83">
        <v>51</v>
      </c>
      <c r="M13" s="83">
        <v>709</v>
      </c>
      <c r="N13" s="102">
        <f t="shared" si="0"/>
        <v>850.8</v>
      </c>
      <c r="O13" s="83">
        <v>147</v>
      </c>
      <c r="P13" s="83">
        <v>74</v>
      </c>
      <c r="Q13" s="83">
        <v>858</v>
      </c>
      <c r="R13" s="83">
        <v>692</v>
      </c>
      <c r="S13" s="83">
        <v>19</v>
      </c>
      <c r="T13" s="83">
        <v>851</v>
      </c>
      <c r="U13" s="83">
        <v>958</v>
      </c>
      <c r="V13" s="83">
        <v>45</v>
      </c>
      <c r="W13" s="83">
        <v>491</v>
      </c>
      <c r="X13" s="83">
        <v>29</v>
      </c>
      <c r="Y13" s="83">
        <v>10</v>
      </c>
      <c r="Z13" s="83">
        <v>175</v>
      </c>
      <c r="AA13" s="83">
        <v>336</v>
      </c>
      <c r="AB13" s="83">
        <v>4</v>
      </c>
      <c r="AC13" s="83">
        <v>350</v>
      </c>
      <c r="AD13" s="83">
        <v>11</v>
      </c>
      <c r="AE13" s="83">
        <v>1</v>
      </c>
      <c r="AF13" s="83">
        <v>64</v>
      </c>
      <c r="AG13" s="83">
        <v>8</v>
      </c>
      <c r="AH13" s="83">
        <v>2</v>
      </c>
      <c r="AI13" s="83">
        <v>160</v>
      </c>
      <c r="AJ13" s="83">
        <v>2</v>
      </c>
      <c r="AK13" s="83">
        <v>277</v>
      </c>
      <c r="AL13" s="83">
        <v>22</v>
      </c>
      <c r="AM13" s="83">
        <v>22</v>
      </c>
      <c r="AN13" s="83">
        <v>565</v>
      </c>
      <c r="AO13" s="83">
        <v>565</v>
      </c>
      <c r="AP13" s="83">
        <v>2</v>
      </c>
      <c r="AQ13" s="83">
        <v>5</v>
      </c>
      <c r="AR13" s="83">
        <v>174</v>
      </c>
      <c r="AS13" s="83">
        <v>10</v>
      </c>
      <c r="AT13" s="83">
        <v>0</v>
      </c>
      <c r="AU13" s="83">
        <v>67</v>
      </c>
      <c r="AV13" s="83">
        <v>16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3</v>
      </c>
      <c r="D14" s="83">
        <v>5</v>
      </c>
      <c r="E14" s="83">
        <v>0</v>
      </c>
      <c r="F14" s="83">
        <v>16</v>
      </c>
      <c r="G14" s="83">
        <v>12</v>
      </c>
      <c r="H14" s="83">
        <v>4</v>
      </c>
      <c r="I14" s="83">
        <v>0</v>
      </c>
      <c r="J14" s="83">
        <v>0</v>
      </c>
      <c r="K14" s="83">
        <v>0</v>
      </c>
      <c r="L14" s="83">
        <v>8</v>
      </c>
      <c r="M14" s="83">
        <v>132</v>
      </c>
      <c r="N14" s="102">
        <f t="shared" si="0"/>
        <v>158.4</v>
      </c>
      <c r="O14" s="83">
        <v>25</v>
      </c>
      <c r="P14" s="83">
        <v>22</v>
      </c>
      <c r="Q14" s="83">
        <v>217</v>
      </c>
      <c r="R14" s="83">
        <v>97</v>
      </c>
      <c r="S14" s="83">
        <v>5</v>
      </c>
      <c r="T14" s="83">
        <v>138</v>
      </c>
      <c r="U14" s="83">
        <v>256</v>
      </c>
      <c r="V14" s="83">
        <v>24</v>
      </c>
      <c r="W14" s="83">
        <v>126</v>
      </c>
      <c r="X14" s="83">
        <v>6</v>
      </c>
      <c r="Y14" s="83">
        <v>1</v>
      </c>
      <c r="Z14" s="83">
        <v>20</v>
      </c>
      <c r="AA14" s="83">
        <v>46</v>
      </c>
      <c r="AB14" s="83">
        <v>2</v>
      </c>
      <c r="AC14" s="83">
        <v>44</v>
      </c>
      <c r="AD14" s="83">
        <v>0</v>
      </c>
      <c r="AE14" s="83">
        <v>0</v>
      </c>
      <c r="AF14" s="83">
        <v>3</v>
      </c>
      <c r="AG14" s="83">
        <v>4</v>
      </c>
      <c r="AH14" s="83">
        <v>1</v>
      </c>
      <c r="AI14" s="83">
        <v>23</v>
      </c>
      <c r="AJ14" s="83">
        <v>2</v>
      </c>
      <c r="AK14" s="83">
        <v>105</v>
      </c>
      <c r="AL14" s="83">
        <v>2</v>
      </c>
      <c r="AM14" s="83">
        <v>2</v>
      </c>
      <c r="AN14" s="83">
        <v>108</v>
      </c>
      <c r="AO14" s="83">
        <v>108</v>
      </c>
      <c r="AP14" s="83">
        <v>0</v>
      </c>
      <c r="AQ14" s="83">
        <v>0</v>
      </c>
      <c r="AR14" s="83">
        <v>39</v>
      </c>
      <c r="AS14" s="83">
        <v>8</v>
      </c>
      <c r="AT14" s="83">
        <v>0</v>
      </c>
      <c r="AU14" s="83">
        <v>15</v>
      </c>
      <c r="AV14" s="83">
        <v>8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4</v>
      </c>
      <c r="D15" s="83">
        <v>3</v>
      </c>
      <c r="E15" s="83">
        <v>2</v>
      </c>
      <c r="F15" s="83">
        <v>7</v>
      </c>
      <c r="G15" s="83">
        <v>19</v>
      </c>
      <c r="H15" s="83">
        <v>1</v>
      </c>
      <c r="I15" s="83">
        <v>0</v>
      </c>
      <c r="J15" s="83">
        <v>6</v>
      </c>
      <c r="K15" s="83">
        <v>1</v>
      </c>
      <c r="L15" s="83">
        <v>3</v>
      </c>
      <c r="M15" s="83">
        <v>186</v>
      </c>
      <c r="N15" s="102">
        <f t="shared" si="0"/>
        <v>223.2</v>
      </c>
      <c r="O15" s="83">
        <v>15</v>
      </c>
      <c r="P15" s="83">
        <v>43</v>
      </c>
      <c r="Q15" s="83">
        <v>74</v>
      </c>
      <c r="R15" s="83">
        <v>29</v>
      </c>
      <c r="S15" s="83">
        <v>4</v>
      </c>
      <c r="T15" s="83">
        <v>298</v>
      </c>
      <c r="U15" s="83">
        <v>202</v>
      </c>
      <c r="V15" s="83">
        <v>5</v>
      </c>
      <c r="W15" s="83">
        <v>24</v>
      </c>
      <c r="X15" s="83">
        <v>1</v>
      </c>
      <c r="Y15" s="83">
        <v>1</v>
      </c>
      <c r="Z15" s="83">
        <v>15</v>
      </c>
      <c r="AA15" s="83">
        <v>90</v>
      </c>
      <c r="AB15" s="83">
        <v>0</v>
      </c>
      <c r="AC15" s="83">
        <v>67</v>
      </c>
      <c r="AD15" s="83">
        <v>0</v>
      </c>
      <c r="AE15" s="83">
        <v>0</v>
      </c>
      <c r="AF15" s="83">
        <v>9</v>
      </c>
      <c r="AG15" s="83">
        <v>0</v>
      </c>
      <c r="AH15" s="83">
        <v>0</v>
      </c>
      <c r="AI15" s="83">
        <v>27</v>
      </c>
      <c r="AJ15" s="83">
        <v>3</v>
      </c>
      <c r="AK15" s="83">
        <v>152</v>
      </c>
      <c r="AL15" s="83">
        <v>15</v>
      </c>
      <c r="AM15" s="83">
        <v>15</v>
      </c>
      <c r="AN15" s="83">
        <v>160</v>
      </c>
      <c r="AO15" s="83">
        <v>160</v>
      </c>
      <c r="AP15" s="83">
        <v>0</v>
      </c>
      <c r="AQ15" s="83">
        <v>1</v>
      </c>
      <c r="AR15" s="83">
        <v>34</v>
      </c>
      <c r="AS15" s="83">
        <v>27</v>
      </c>
      <c r="AT15" s="83">
        <v>0</v>
      </c>
      <c r="AU15" s="83">
        <v>30</v>
      </c>
      <c r="AV15" s="83">
        <v>2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20</v>
      </c>
      <c r="D16" s="83">
        <v>11</v>
      </c>
      <c r="E16" s="83">
        <v>3</v>
      </c>
      <c r="F16" s="83">
        <v>1</v>
      </c>
      <c r="G16" s="83">
        <v>50</v>
      </c>
      <c r="H16" s="83">
        <v>30</v>
      </c>
      <c r="I16" s="83">
        <v>0</v>
      </c>
      <c r="J16" s="83">
        <v>8</v>
      </c>
      <c r="K16" s="83">
        <v>0</v>
      </c>
      <c r="L16" s="83">
        <v>4</v>
      </c>
      <c r="M16" s="83">
        <v>303</v>
      </c>
      <c r="N16" s="102">
        <f t="shared" si="0"/>
        <v>363.59999999999997</v>
      </c>
      <c r="O16" s="83">
        <v>62</v>
      </c>
      <c r="P16" s="83">
        <v>31</v>
      </c>
      <c r="Q16" s="83">
        <v>215</v>
      </c>
      <c r="R16" s="83">
        <v>124</v>
      </c>
      <c r="S16" s="83">
        <v>9</v>
      </c>
      <c r="T16" s="83">
        <v>406</v>
      </c>
      <c r="U16" s="83">
        <v>365</v>
      </c>
      <c r="V16" s="83">
        <v>5</v>
      </c>
      <c r="W16" s="83">
        <v>89</v>
      </c>
      <c r="X16" s="83">
        <v>25</v>
      </c>
      <c r="Y16" s="83">
        <v>3</v>
      </c>
      <c r="Z16" s="83">
        <v>92</v>
      </c>
      <c r="AA16" s="83">
        <v>157</v>
      </c>
      <c r="AB16" s="83">
        <v>4</v>
      </c>
      <c r="AC16" s="83">
        <v>91</v>
      </c>
      <c r="AD16" s="83">
        <v>0</v>
      </c>
      <c r="AE16" s="83">
        <v>0</v>
      </c>
      <c r="AF16" s="83">
        <v>18</v>
      </c>
      <c r="AG16" s="83">
        <v>1</v>
      </c>
      <c r="AH16" s="83">
        <v>0</v>
      </c>
      <c r="AI16" s="83">
        <v>77</v>
      </c>
      <c r="AJ16" s="83">
        <v>0</v>
      </c>
      <c r="AK16" s="83">
        <v>208</v>
      </c>
      <c r="AL16" s="83">
        <v>29</v>
      </c>
      <c r="AM16" s="83">
        <v>29</v>
      </c>
      <c r="AN16" s="83">
        <v>162</v>
      </c>
      <c r="AO16" s="83">
        <v>162</v>
      </c>
      <c r="AP16" s="83">
        <v>0</v>
      </c>
      <c r="AQ16" s="83">
        <v>0</v>
      </c>
      <c r="AR16" s="83">
        <v>43</v>
      </c>
      <c r="AS16" s="83">
        <v>35</v>
      </c>
      <c r="AT16" s="83">
        <v>0</v>
      </c>
      <c r="AU16" s="83">
        <v>23</v>
      </c>
      <c r="AV16" s="83">
        <v>9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3</v>
      </c>
      <c r="D17" s="83">
        <v>0</v>
      </c>
      <c r="E17" s="83">
        <v>0</v>
      </c>
      <c r="F17" s="83">
        <v>2</v>
      </c>
      <c r="G17" s="83">
        <v>2</v>
      </c>
      <c r="H17" s="83">
        <v>4</v>
      </c>
      <c r="I17" s="83">
        <v>0</v>
      </c>
      <c r="J17" s="83">
        <v>0</v>
      </c>
      <c r="K17" s="83">
        <v>10</v>
      </c>
      <c r="L17" s="83">
        <v>20</v>
      </c>
      <c r="M17" s="83">
        <v>113</v>
      </c>
      <c r="N17" s="102">
        <f t="shared" si="0"/>
        <v>135.6</v>
      </c>
      <c r="O17" s="83">
        <v>32</v>
      </c>
      <c r="P17" s="83">
        <v>19</v>
      </c>
      <c r="Q17" s="83">
        <v>138</v>
      </c>
      <c r="R17" s="83">
        <v>147</v>
      </c>
      <c r="S17" s="83">
        <v>4</v>
      </c>
      <c r="T17" s="83">
        <v>150</v>
      </c>
      <c r="U17" s="83">
        <v>249</v>
      </c>
      <c r="V17" s="83">
        <v>17</v>
      </c>
      <c r="W17" s="83">
        <v>122</v>
      </c>
      <c r="X17" s="83">
        <v>2</v>
      </c>
      <c r="Y17" s="83">
        <v>0</v>
      </c>
      <c r="Z17" s="83">
        <v>17</v>
      </c>
      <c r="AA17" s="83">
        <v>27</v>
      </c>
      <c r="AB17" s="83">
        <v>0</v>
      </c>
      <c r="AC17" s="83">
        <v>66</v>
      </c>
      <c r="AD17" s="83">
        <v>1</v>
      </c>
      <c r="AE17" s="83">
        <v>0</v>
      </c>
      <c r="AF17" s="83">
        <v>3</v>
      </c>
      <c r="AG17" s="83">
        <v>0</v>
      </c>
      <c r="AH17" s="83">
        <v>0</v>
      </c>
      <c r="AI17" s="83">
        <v>37</v>
      </c>
      <c r="AJ17" s="83">
        <v>0</v>
      </c>
      <c r="AK17" s="83">
        <v>79</v>
      </c>
      <c r="AL17" s="83">
        <v>1</v>
      </c>
      <c r="AM17" s="83">
        <v>1</v>
      </c>
      <c r="AN17" s="83">
        <v>169</v>
      </c>
      <c r="AO17" s="83">
        <v>169</v>
      </c>
      <c r="AP17" s="83">
        <v>0</v>
      </c>
      <c r="AQ17" s="83">
        <v>0</v>
      </c>
      <c r="AR17" s="83">
        <v>69</v>
      </c>
      <c r="AS17" s="83">
        <v>9</v>
      </c>
      <c r="AT17" s="83">
        <v>0</v>
      </c>
      <c r="AU17" s="83">
        <v>25</v>
      </c>
      <c r="AV17" s="83">
        <v>8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712</v>
      </c>
      <c r="D18" s="83">
        <v>311</v>
      </c>
      <c r="E18" s="83">
        <v>25</v>
      </c>
      <c r="F18" s="83">
        <v>182</v>
      </c>
      <c r="G18" s="83">
        <v>1218</v>
      </c>
      <c r="H18" s="83">
        <v>187</v>
      </c>
      <c r="I18" s="83">
        <v>13</v>
      </c>
      <c r="J18" s="83">
        <v>84</v>
      </c>
      <c r="K18" s="83">
        <v>5</v>
      </c>
      <c r="L18" s="83">
        <v>182</v>
      </c>
      <c r="M18" s="83">
        <v>7010</v>
      </c>
      <c r="N18" s="102">
        <f t="shared" si="0"/>
        <v>8412</v>
      </c>
      <c r="O18" s="83">
        <v>648</v>
      </c>
      <c r="P18" s="83">
        <v>539</v>
      </c>
      <c r="Q18" s="83">
        <v>4275</v>
      </c>
      <c r="R18" s="83">
        <v>4431</v>
      </c>
      <c r="S18" s="83">
        <v>34</v>
      </c>
      <c r="T18" s="83">
        <v>5648</v>
      </c>
      <c r="U18" s="83">
        <v>9995</v>
      </c>
      <c r="V18" s="83">
        <v>251</v>
      </c>
      <c r="W18" s="83">
        <v>1710</v>
      </c>
      <c r="X18" s="83">
        <v>419</v>
      </c>
      <c r="Y18" s="83">
        <v>82</v>
      </c>
      <c r="Z18" s="83">
        <v>1879</v>
      </c>
      <c r="AA18" s="83">
        <v>2829</v>
      </c>
      <c r="AB18" s="83">
        <v>83</v>
      </c>
      <c r="AC18" s="83">
        <v>3234</v>
      </c>
      <c r="AD18" s="83">
        <v>16</v>
      </c>
      <c r="AE18" s="83">
        <v>0</v>
      </c>
      <c r="AF18" s="83">
        <v>400</v>
      </c>
      <c r="AG18" s="83">
        <v>19</v>
      </c>
      <c r="AH18" s="83">
        <v>7</v>
      </c>
      <c r="AI18" s="83">
        <v>1792</v>
      </c>
      <c r="AJ18" s="83">
        <v>93</v>
      </c>
      <c r="AK18" s="83">
        <v>5020</v>
      </c>
      <c r="AL18" s="83">
        <v>123</v>
      </c>
      <c r="AM18" s="83">
        <v>123</v>
      </c>
      <c r="AN18" s="83">
        <v>3325</v>
      </c>
      <c r="AO18" s="83">
        <v>3325</v>
      </c>
      <c r="AP18" s="83">
        <v>17</v>
      </c>
      <c r="AQ18" s="83">
        <v>11</v>
      </c>
      <c r="AR18" s="83">
        <v>1166</v>
      </c>
      <c r="AS18" s="83">
        <v>542</v>
      </c>
      <c r="AT18" s="83">
        <v>64</v>
      </c>
      <c r="AU18" s="83">
        <v>580</v>
      </c>
      <c r="AV18" s="83">
        <v>113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1201</v>
      </c>
      <c r="D19" s="83">
        <v>634</v>
      </c>
      <c r="E19" s="83">
        <v>49</v>
      </c>
      <c r="F19" s="83">
        <v>662</v>
      </c>
      <c r="G19" s="83">
        <v>1484</v>
      </c>
      <c r="H19" s="83">
        <v>663</v>
      </c>
      <c r="I19" s="83">
        <v>80</v>
      </c>
      <c r="J19" s="83">
        <v>150</v>
      </c>
      <c r="K19" s="83">
        <v>47</v>
      </c>
      <c r="L19" s="83">
        <v>326</v>
      </c>
      <c r="M19" s="83">
        <v>10806</v>
      </c>
      <c r="N19" s="102">
        <f t="shared" si="0"/>
        <v>12967.199999999999</v>
      </c>
      <c r="O19" s="83">
        <v>1705</v>
      </c>
      <c r="P19" s="83">
        <v>620</v>
      </c>
      <c r="Q19" s="83">
        <v>8752</v>
      </c>
      <c r="R19" s="83">
        <v>8708</v>
      </c>
      <c r="S19" s="83">
        <v>197</v>
      </c>
      <c r="T19" s="83">
        <v>12293</v>
      </c>
      <c r="U19" s="83">
        <v>10934</v>
      </c>
      <c r="V19" s="83">
        <v>381</v>
      </c>
      <c r="W19" s="83">
        <v>5640</v>
      </c>
      <c r="X19" s="83">
        <v>164</v>
      </c>
      <c r="Y19" s="83">
        <v>16</v>
      </c>
      <c r="Z19" s="83">
        <v>1361</v>
      </c>
      <c r="AA19" s="83">
        <v>3575</v>
      </c>
      <c r="AB19" s="83">
        <v>59</v>
      </c>
      <c r="AC19" s="83">
        <v>2628</v>
      </c>
      <c r="AD19" s="83">
        <v>19</v>
      </c>
      <c r="AE19" s="83">
        <v>5</v>
      </c>
      <c r="AF19" s="83">
        <v>944</v>
      </c>
      <c r="AG19" s="83">
        <v>53</v>
      </c>
      <c r="AH19" s="83">
        <v>52</v>
      </c>
      <c r="AI19" s="83">
        <v>2599</v>
      </c>
      <c r="AJ19" s="83">
        <v>262</v>
      </c>
      <c r="AK19" s="83">
        <v>6190</v>
      </c>
      <c r="AL19" s="83">
        <v>373</v>
      </c>
      <c r="AM19" s="83">
        <v>373</v>
      </c>
      <c r="AN19" s="83">
        <v>5527</v>
      </c>
      <c r="AO19" s="83">
        <v>5527</v>
      </c>
      <c r="AP19" s="83">
        <v>20</v>
      </c>
      <c r="AQ19" s="83">
        <v>89</v>
      </c>
      <c r="AR19" s="83">
        <v>3254</v>
      </c>
      <c r="AS19" s="83">
        <v>493</v>
      </c>
      <c r="AT19" s="83">
        <v>64</v>
      </c>
      <c r="AU19" s="83">
        <v>368</v>
      </c>
      <c r="AV19" s="83">
        <v>229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16</v>
      </c>
      <c r="D20" s="83">
        <v>8</v>
      </c>
      <c r="E20" s="83">
        <v>2</v>
      </c>
      <c r="F20" s="83">
        <v>4</v>
      </c>
      <c r="G20" s="83">
        <v>120</v>
      </c>
      <c r="H20" s="83">
        <v>43</v>
      </c>
      <c r="I20" s="83">
        <v>1</v>
      </c>
      <c r="J20" s="83">
        <v>16</v>
      </c>
      <c r="K20" s="83">
        <v>1</v>
      </c>
      <c r="L20" s="83">
        <v>24</v>
      </c>
      <c r="M20" s="83">
        <v>369</v>
      </c>
      <c r="N20" s="102">
        <f t="shared" si="0"/>
        <v>442.8</v>
      </c>
      <c r="O20" s="83">
        <v>47</v>
      </c>
      <c r="P20" s="83">
        <v>44</v>
      </c>
      <c r="Q20" s="83">
        <v>356</v>
      </c>
      <c r="R20" s="83">
        <v>180</v>
      </c>
      <c r="S20" s="83">
        <v>25</v>
      </c>
      <c r="T20" s="83">
        <v>682</v>
      </c>
      <c r="U20" s="83">
        <v>571</v>
      </c>
      <c r="V20" s="83">
        <v>16</v>
      </c>
      <c r="W20" s="83">
        <v>183</v>
      </c>
      <c r="X20" s="83">
        <v>17</v>
      </c>
      <c r="Y20" s="83">
        <v>3</v>
      </c>
      <c r="Z20" s="83">
        <v>119</v>
      </c>
      <c r="AA20" s="83">
        <v>239</v>
      </c>
      <c r="AB20" s="83">
        <v>5</v>
      </c>
      <c r="AC20" s="83">
        <v>29</v>
      </c>
      <c r="AD20" s="83">
        <v>0</v>
      </c>
      <c r="AE20" s="83">
        <v>0</v>
      </c>
      <c r="AF20" s="83">
        <v>57</v>
      </c>
      <c r="AG20" s="83">
        <v>2</v>
      </c>
      <c r="AH20" s="83">
        <v>0</v>
      </c>
      <c r="AI20" s="83">
        <v>95</v>
      </c>
      <c r="AJ20" s="83">
        <v>17</v>
      </c>
      <c r="AK20" s="83">
        <v>289</v>
      </c>
      <c r="AL20" s="83">
        <v>15</v>
      </c>
      <c r="AM20" s="83">
        <v>15</v>
      </c>
      <c r="AN20" s="83">
        <v>318</v>
      </c>
      <c r="AO20" s="83">
        <v>286</v>
      </c>
      <c r="AP20" s="83">
        <v>0</v>
      </c>
      <c r="AQ20" s="83">
        <v>0</v>
      </c>
      <c r="AR20" s="83">
        <v>102</v>
      </c>
      <c r="AS20" s="83">
        <v>14</v>
      </c>
      <c r="AT20" s="83">
        <v>1</v>
      </c>
      <c r="AU20" s="83">
        <v>36</v>
      </c>
      <c r="AV20" s="83">
        <v>11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70</v>
      </c>
      <c r="D21" s="83">
        <v>3</v>
      </c>
      <c r="E21" s="83">
        <v>1</v>
      </c>
      <c r="F21" s="83">
        <v>2</v>
      </c>
      <c r="G21" s="83">
        <v>86</v>
      </c>
      <c r="H21" s="83">
        <v>22</v>
      </c>
      <c r="I21" s="83">
        <v>0</v>
      </c>
      <c r="J21" s="83">
        <v>14</v>
      </c>
      <c r="K21" s="83">
        <v>2</v>
      </c>
      <c r="L21" s="83">
        <v>4</v>
      </c>
      <c r="M21" s="83">
        <v>1765</v>
      </c>
      <c r="N21" s="102">
        <f t="shared" si="0"/>
        <v>2118</v>
      </c>
      <c r="O21" s="83">
        <v>99</v>
      </c>
      <c r="P21" s="83">
        <v>44</v>
      </c>
      <c r="Q21" s="83">
        <v>1477</v>
      </c>
      <c r="R21" s="83">
        <v>836</v>
      </c>
      <c r="S21" s="83">
        <v>15</v>
      </c>
      <c r="T21" s="83">
        <v>1691</v>
      </c>
      <c r="U21" s="83">
        <v>1523</v>
      </c>
      <c r="V21" s="83">
        <v>46</v>
      </c>
      <c r="W21" s="83">
        <v>169</v>
      </c>
      <c r="X21" s="83">
        <v>24</v>
      </c>
      <c r="Y21" s="83">
        <v>3</v>
      </c>
      <c r="Z21" s="83">
        <v>224</v>
      </c>
      <c r="AA21" s="83">
        <v>1040</v>
      </c>
      <c r="AB21" s="83">
        <v>9</v>
      </c>
      <c r="AC21" s="83">
        <v>120</v>
      </c>
      <c r="AD21" s="83">
        <v>0</v>
      </c>
      <c r="AE21" s="83">
        <v>0</v>
      </c>
      <c r="AF21" s="83">
        <v>69</v>
      </c>
      <c r="AG21" s="83">
        <v>1</v>
      </c>
      <c r="AH21" s="83">
        <v>0</v>
      </c>
      <c r="AI21" s="83">
        <v>361</v>
      </c>
      <c r="AJ21" s="83">
        <v>1</v>
      </c>
      <c r="AK21" s="83">
        <v>314</v>
      </c>
      <c r="AL21" s="83">
        <v>51</v>
      </c>
      <c r="AM21" s="83">
        <v>51</v>
      </c>
      <c r="AN21" s="83">
        <v>555</v>
      </c>
      <c r="AO21" s="83">
        <v>555</v>
      </c>
      <c r="AP21" s="83">
        <v>1</v>
      </c>
      <c r="AQ21" s="83">
        <v>7</v>
      </c>
      <c r="AR21" s="83">
        <v>183</v>
      </c>
      <c r="AS21" s="83">
        <v>137</v>
      </c>
      <c r="AT21" s="83">
        <v>1</v>
      </c>
      <c r="AU21" s="83">
        <v>184</v>
      </c>
      <c r="AV21" s="83">
        <v>7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21</v>
      </c>
      <c r="D22" s="83">
        <v>7</v>
      </c>
      <c r="E22" s="83">
        <v>2</v>
      </c>
      <c r="F22" s="83">
        <v>16</v>
      </c>
      <c r="G22" s="83">
        <v>73</v>
      </c>
      <c r="H22" s="83">
        <v>23</v>
      </c>
      <c r="I22" s="83">
        <v>3</v>
      </c>
      <c r="J22" s="83">
        <v>4</v>
      </c>
      <c r="K22" s="83">
        <v>3</v>
      </c>
      <c r="L22" s="83">
        <v>47</v>
      </c>
      <c r="M22" s="83">
        <v>411</v>
      </c>
      <c r="N22" s="102">
        <f t="shared" si="0"/>
        <v>493.2</v>
      </c>
      <c r="O22" s="83">
        <v>50</v>
      </c>
      <c r="P22" s="83">
        <v>44</v>
      </c>
      <c r="Q22" s="83">
        <v>341</v>
      </c>
      <c r="R22" s="83">
        <v>351</v>
      </c>
      <c r="S22" s="83">
        <v>18</v>
      </c>
      <c r="T22" s="83">
        <v>459</v>
      </c>
      <c r="U22" s="83">
        <v>581</v>
      </c>
      <c r="V22" s="83">
        <v>25</v>
      </c>
      <c r="W22" s="83">
        <v>238</v>
      </c>
      <c r="X22" s="83">
        <v>22</v>
      </c>
      <c r="Y22" s="83">
        <v>2</v>
      </c>
      <c r="Z22" s="83">
        <v>95</v>
      </c>
      <c r="AA22" s="83">
        <v>122</v>
      </c>
      <c r="AB22" s="83">
        <v>6</v>
      </c>
      <c r="AC22" s="83">
        <v>133</v>
      </c>
      <c r="AD22" s="83">
        <v>0</v>
      </c>
      <c r="AE22" s="83">
        <v>0</v>
      </c>
      <c r="AF22" s="83">
        <v>34</v>
      </c>
      <c r="AG22" s="83">
        <v>2</v>
      </c>
      <c r="AH22" s="83">
        <v>4</v>
      </c>
      <c r="AI22" s="83">
        <v>106</v>
      </c>
      <c r="AJ22" s="83">
        <v>9</v>
      </c>
      <c r="AK22" s="83">
        <v>270</v>
      </c>
      <c r="AL22" s="83">
        <v>4</v>
      </c>
      <c r="AM22" s="83">
        <v>4</v>
      </c>
      <c r="AN22" s="83">
        <v>267</v>
      </c>
      <c r="AO22" s="83">
        <v>267</v>
      </c>
      <c r="AP22" s="83">
        <v>0</v>
      </c>
      <c r="AQ22" s="83">
        <v>7</v>
      </c>
      <c r="AR22" s="83">
        <v>73</v>
      </c>
      <c r="AS22" s="83">
        <v>15</v>
      </c>
      <c r="AT22" s="83">
        <v>2</v>
      </c>
      <c r="AU22" s="83">
        <v>24</v>
      </c>
      <c r="AV22" s="83">
        <v>2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1469</v>
      </c>
      <c r="D23" s="83">
        <v>479</v>
      </c>
      <c r="E23" s="83">
        <v>78</v>
      </c>
      <c r="F23" s="83">
        <v>526</v>
      </c>
      <c r="G23" s="83">
        <v>3021</v>
      </c>
      <c r="H23" s="83">
        <v>1309</v>
      </c>
      <c r="I23" s="83">
        <v>47</v>
      </c>
      <c r="J23" s="83">
        <v>907</v>
      </c>
      <c r="K23" s="83">
        <v>50</v>
      </c>
      <c r="L23" s="83">
        <v>796</v>
      </c>
      <c r="M23" s="83">
        <v>18379</v>
      </c>
      <c r="N23" s="102">
        <f t="shared" si="0"/>
        <v>22054.799999999999</v>
      </c>
      <c r="O23" s="83">
        <v>1897</v>
      </c>
      <c r="P23" s="83">
        <v>1795</v>
      </c>
      <c r="Q23" s="83">
        <v>10940</v>
      </c>
      <c r="R23" s="83">
        <v>7198</v>
      </c>
      <c r="S23" s="83">
        <v>364</v>
      </c>
      <c r="T23" s="83">
        <v>32329</v>
      </c>
      <c r="U23" s="83">
        <v>21843</v>
      </c>
      <c r="V23" s="83">
        <v>210</v>
      </c>
      <c r="W23" s="83">
        <v>5015</v>
      </c>
      <c r="X23" s="83">
        <v>1350</v>
      </c>
      <c r="Y23" s="83">
        <v>230</v>
      </c>
      <c r="Z23" s="83">
        <v>6848</v>
      </c>
      <c r="AA23" s="83">
        <v>13750</v>
      </c>
      <c r="AB23" s="83">
        <v>203</v>
      </c>
      <c r="AC23" s="83">
        <v>5853</v>
      </c>
      <c r="AD23" s="83">
        <v>60</v>
      </c>
      <c r="AE23" s="83">
        <v>11</v>
      </c>
      <c r="AF23" s="83">
        <v>899</v>
      </c>
      <c r="AG23" s="83">
        <v>55</v>
      </c>
      <c r="AH23" s="83">
        <v>4</v>
      </c>
      <c r="AI23" s="83">
        <v>5449</v>
      </c>
      <c r="AJ23" s="83">
        <v>54</v>
      </c>
      <c r="AK23" s="83">
        <v>13682</v>
      </c>
      <c r="AL23" s="83">
        <v>347</v>
      </c>
      <c r="AM23" s="83">
        <v>347</v>
      </c>
      <c r="AN23" s="83">
        <v>13371</v>
      </c>
      <c r="AO23" s="83">
        <v>13371</v>
      </c>
      <c r="AP23" s="83">
        <v>26</v>
      </c>
      <c r="AQ23" s="83">
        <v>33</v>
      </c>
      <c r="AR23" s="83">
        <v>2495</v>
      </c>
      <c r="AS23" s="83">
        <v>1958</v>
      </c>
      <c r="AT23" s="83">
        <v>41</v>
      </c>
      <c r="AU23" s="83">
        <v>2591</v>
      </c>
      <c r="AV23" s="83">
        <v>386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52</v>
      </c>
      <c r="D24" s="83">
        <v>4</v>
      </c>
      <c r="E24" s="83">
        <v>31</v>
      </c>
      <c r="F24" s="83">
        <v>10</v>
      </c>
      <c r="G24" s="83">
        <v>26</v>
      </c>
      <c r="H24" s="83">
        <v>10</v>
      </c>
      <c r="I24" s="83">
        <v>0</v>
      </c>
      <c r="J24" s="83">
        <v>9</v>
      </c>
      <c r="K24" s="83">
        <v>1</v>
      </c>
      <c r="L24" s="83">
        <v>17</v>
      </c>
      <c r="M24" s="83">
        <v>598</v>
      </c>
      <c r="N24" s="102">
        <f t="shared" si="0"/>
        <v>717.6</v>
      </c>
      <c r="O24" s="83">
        <v>126</v>
      </c>
      <c r="P24" s="83">
        <v>37</v>
      </c>
      <c r="Q24" s="83">
        <v>232</v>
      </c>
      <c r="R24" s="83">
        <v>142</v>
      </c>
      <c r="S24" s="83">
        <v>52</v>
      </c>
      <c r="T24" s="83">
        <v>683</v>
      </c>
      <c r="U24" s="83">
        <v>429</v>
      </c>
      <c r="V24" s="83">
        <v>21</v>
      </c>
      <c r="W24" s="83">
        <v>91</v>
      </c>
      <c r="X24" s="83">
        <v>28</v>
      </c>
      <c r="Y24" s="83">
        <v>6</v>
      </c>
      <c r="Z24" s="83">
        <v>136</v>
      </c>
      <c r="AA24" s="83">
        <v>482</v>
      </c>
      <c r="AB24" s="83">
        <v>0</v>
      </c>
      <c r="AC24" s="83">
        <v>245</v>
      </c>
      <c r="AD24" s="83">
        <v>6</v>
      </c>
      <c r="AE24" s="83">
        <v>0</v>
      </c>
      <c r="AF24" s="83">
        <v>21</v>
      </c>
      <c r="AG24" s="83">
        <v>3</v>
      </c>
      <c r="AH24" s="83">
        <v>0</v>
      </c>
      <c r="AI24" s="83">
        <v>100</v>
      </c>
      <c r="AJ24" s="83">
        <v>15</v>
      </c>
      <c r="AK24" s="83">
        <v>152</v>
      </c>
      <c r="AL24" s="83">
        <v>0</v>
      </c>
      <c r="AM24" s="83">
        <v>0</v>
      </c>
      <c r="AN24" s="83">
        <v>262</v>
      </c>
      <c r="AO24" s="83">
        <v>262</v>
      </c>
      <c r="AP24" s="83">
        <v>0</v>
      </c>
      <c r="AQ24" s="83">
        <v>0</v>
      </c>
      <c r="AR24" s="83">
        <v>0</v>
      </c>
      <c r="AS24" s="83">
        <v>0</v>
      </c>
      <c r="AT24" s="83">
        <v>0</v>
      </c>
      <c r="AU24" s="83">
        <v>107</v>
      </c>
      <c r="AV24" s="83">
        <v>5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39</v>
      </c>
      <c r="D25" s="83">
        <v>18</v>
      </c>
      <c r="E25" s="83">
        <v>1</v>
      </c>
      <c r="F25" s="83">
        <v>9</v>
      </c>
      <c r="G25" s="83">
        <v>56</v>
      </c>
      <c r="H25" s="83">
        <v>31</v>
      </c>
      <c r="I25" s="83">
        <v>4</v>
      </c>
      <c r="J25" s="83">
        <v>19</v>
      </c>
      <c r="K25" s="83">
        <v>5</v>
      </c>
      <c r="L25" s="83">
        <v>20</v>
      </c>
      <c r="M25" s="83">
        <v>509</v>
      </c>
      <c r="N25" s="102">
        <f t="shared" si="0"/>
        <v>610.79999999999995</v>
      </c>
      <c r="O25" s="83">
        <v>61</v>
      </c>
      <c r="P25" s="83">
        <v>65</v>
      </c>
      <c r="Q25" s="83">
        <v>388</v>
      </c>
      <c r="R25" s="83">
        <v>330</v>
      </c>
      <c r="S25" s="83">
        <v>13</v>
      </c>
      <c r="T25" s="83">
        <v>543</v>
      </c>
      <c r="U25" s="83">
        <v>888</v>
      </c>
      <c r="V25" s="83">
        <v>13</v>
      </c>
      <c r="W25" s="83">
        <v>200</v>
      </c>
      <c r="X25" s="83">
        <v>22</v>
      </c>
      <c r="Y25" s="83">
        <v>4</v>
      </c>
      <c r="Z25" s="83">
        <v>74</v>
      </c>
      <c r="AA25" s="83">
        <v>153</v>
      </c>
      <c r="AB25" s="83">
        <v>4</v>
      </c>
      <c r="AC25" s="83">
        <v>127</v>
      </c>
      <c r="AD25" s="83">
        <v>4</v>
      </c>
      <c r="AE25" s="83">
        <v>0</v>
      </c>
      <c r="AF25" s="83">
        <v>9</v>
      </c>
      <c r="AG25" s="83">
        <v>1</v>
      </c>
      <c r="AH25" s="83">
        <v>0</v>
      </c>
      <c r="AI25" s="83">
        <v>124</v>
      </c>
      <c r="AJ25" s="83">
        <v>1</v>
      </c>
      <c r="AK25" s="83">
        <v>214</v>
      </c>
      <c r="AL25" s="83">
        <v>3</v>
      </c>
      <c r="AM25" s="83">
        <v>3</v>
      </c>
      <c r="AN25" s="83">
        <v>321</v>
      </c>
      <c r="AO25" s="83">
        <v>321</v>
      </c>
      <c r="AP25" s="83">
        <v>5</v>
      </c>
      <c r="AQ25" s="83">
        <v>0</v>
      </c>
      <c r="AR25" s="83">
        <v>80</v>
      </c>
      <c r="AS25" s="83">
        <v>5</v>
      </c>
      <c r="AT25" s="83">
        <v>0</v>
      </c>
      <c r="AU25" s="83">
        <v>30</v>
      </c>
      <c r="AV25" s="83">
        <v>6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190</v>
      </c>
      <c r="D26" s="83">
        <v>63</v>
      </c>
      <c r="E26" s="83">
        <v>12</v>
      </c>
      <c r="F26" s="83">
        <v>85</v>
      </c>
      <c r="G26" s="83">
        <v>401</v>
      </c>
      <c r="H26" s="83">
        <v>68</v>
      </c>
      <c r="I26" s="83">
        <v>3</v>
      </c>
      <c r="J26" s="83">
        <v>53</v>
      </c>
      <c r="K26" s="83">
        <v>8</v>
      </c>
      <c r="L26" s="83">
        <v>25</v>
      </c>
      <c r="M26" s="83">
        <v>2363</v>
      </c>
      <c r="N26" s="102">
        <f t="shared" si="0"/>
        <v>2835.6</v>
      </c>
      <c r="O26" s="83">
        <v>235</v>
      </c>
      <c r="P26" s="83">
        <v>809</v>
      </c>
      <c r="Q26" s="83">
        <v>1866</v>
      </c>
      <c r="R26" s="83">
        <v>1644</v>
      </c>
      <c r="S26" s="83">
        <v>15</v>
      </c>
      <c r="T26" s="83">
        <v>2858</v>
      </c>
      <c r="U26" s="83">
        <v>2216</v>
      </c>
      <c r="V26" s="83">
        <v>36</v>
      </c>
      <c r="W26" s="83">
        <v>742</v>
      </c>
      <c r="X26" s="83">
        <v>78</v>
      </c>
      <c r="Y26" s="83">
        <v>16</v>
      </c>
      <c r="Z26" s="83">
        <v>700</v>
      </c>
      <c r="AA26" s="83">
        <v>1397</v>
      </c>
      <c r="AB26" s="83">
        <v>29</v>
      </c>
      <c r="AC26" s="83">
        <v>731</v>
      </c>
      <c r="AD26" s="83">
        <v>4</v>
      </c>
      <c r="AE26" s="83">
        <v>0</v>
      </c>
      <c r="AF26" s="83">
        <v>176</v>
      </c>
      <c r="AG26" s="83">
        <v>5</v>
      </c>
      <c r="AH26" s="83">
        <v>3</v>
      </c>
      <c r="AI26" s="83">
        <v>661</v>
      </c>
      <c r="AJ26" s="83">
        <v>72</v>
      </c>
      <c r="AK26" s="83">
        <v>1591</v>
      </c>
      <c r="AL26" s="83">
        <v>74</v>
      </c>
      <c r="AM26" s="83">
        <v>74</v>
      </c>
      <c r="AN26" s="83">
        <v>1076</v>
      </c>
      <c r="AO26" s="83">
        <v>1076</v>
      </c>
      <c r="AP26" s="83">
        <v>4</v>
      </c>
      <c r="AQ26" s="83">
        <v>8</v>
      </c>
      <c r="AR26" s="83">
        <v>406</v>
      </c>
      <c r="AS26" s="83">
        <v>145</v>
      </c>
      <c r="AT26" s="83">
        <v>4</v>
      </c>
      <c r="AU26" s="83">
        <v>124</v>
      </c>
      <c r="AV26" s="83">
        <v>69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4</v>
      </c>
      <c r="E27" s="83">
        <v>0</v>
      </c>
      <c r="F27" s="83">
        <v>4</v>
      </c>
      <c r="G27" s="83">
        <v>44</v>
      </c>
      <c r="H27" s="83">
        <v>29</v>
      </c>
      <c r="I27" s="83">
        <v>3</v>
      </c>
      <c r="J27" s="83">
        <v>4</v>
      </c>
      <c r="K27" s="83">
        <v>27</v>
      </c>
      <c r="L27" s="83">
        <v>71</v>
      </c>
      <c r="M27" s="83">
        <v>2057</v>
      </c>
      <c r="N27" s="102">
        <f t="shared" si="0"/>
        <v>2468.4</v>
      </c>
      <c r="O27" s="83">
        <v>290</v>
      </c>
      <c r="P27" s="83">
        <v>462</v>
      </c>
      <c r="Q27" s="83">
        <v>700</v>
      </c>
      <c r="R27" s="83">
        <v>1250</v>
      </c>
      <c r="S27" s="83">
        <v>42</v>
      </c>
      <c r="T27" s="83">
        <v>823</v>
      </c>
      <c r="U27" s="83">
        <v>4059</v>
      </c>
      <c r="V27" s="83">
        <v>55</v>
      </c>
      <c r="W27" s="83">
        <v>508</v>
      </c>
      <c r="X27" s="83">
        <v>109</v>
      </c>
      <c r="Y27" s="83">
        <v>40</v>
      </c>
      <c r="Z27" s="83">
        <v>573</v>
      </c>
      <c r="AA27" s="83">
        <v>412</v>
      </c>
      <c r="AB27" s="83">
        <v>11</v>
      </c>
      <c r="AC27" s="83">
        <v>374</v>
      </c>
      <c r="AD27" s="83">
        <v>0</v>
      </c>
      <c r="AE27" s="83">
        <v>0</v>
      </c>
      <c r="AF27" s="83">
        <v>4</v>
      </c>
      <c r="AG27" s="83">
        <v>0</v>
      </c>
      <c r="AH27" s="83">
        <v>0</v>
      </c>
      <c r="AI27" s="83">
        <v>150</v>
      </c>
      <c r="AJ27" s="83">
        <v>3</v>
      </c>
      <c r="AK27" s="83">
        <v>712</v>
      </c>
      <c r="AL27" s="83">
        <v>1</v>
      </c>
      <c r="AM27" s="83">
        <v>1</v>
      </c>
      <c r="AN27" s="83">
        <v>1717</v>
      </c>
      <c r="AO27" s="83">
        <v>1631</v>
      </c>
      <c r="AP27" s="83">
        <v>0</v>
      </c>
      <c r="AQ27" s="83">
        <v>0</v>
      </c>
      <c r="AR27" s="83">
        <v>400</v>
      </c>
      <c r="AS27" s="83">
        <v>55</v>
      </c>
      <c r="AT27" s="83">
        <v>3</v>
      </c>
      <c r="AU27" s="83">
        <v>112</v>
      </c>
      <c r="AV27" s="83">
        <v>1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9</v>
      </c>
      <c r="N28" s="102">
        <f t="shared" si="0"/>
        <v>10.799999999999999</v>
      </c>
      <c r="O28" s="83">
        <v>0</v>
      </c>
      <c r="P28" s="83">
        <v>0</v>
      </c>
      <c r="Q28" s="83">
        <v>16</v>
      </c>
      <c r="R28" s="83">
        <v>6</v>
      </c>
      <c r="S28" s="83">
        <v>0</v>
      </c>
      <c r="T28" s="83">
        <v>21</v>
      </c>
      <c r="U28" s="83">
        <v>11</v>
      </c>
      <c r="V28" s="83">
        <v>0</v>
      </c>
      <c r="W28" s="83">
        <v>1</v>
      </c>
      <c r="X28" s="83">
        <v>0</v>
      </c>
      <c r="Y28" s="83">
        <v>0</v>
      </c>
      <c r="Z28" s="83">
        <v>3</v>
      </c>
      <c r="AA28" s="83">
        <v>11</v>
      </c>
      <c r="AB28" s="83">
        <v>0</v>
      </c>
      <c r="AC28" s="83">
        <v>1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5</v>
      </c>
      <c r="AL28" s="83">
        <v>2</v>
      </c>
      <c r="AM28" s="83">
        <v>2</v>
      </c>
      <c r="AN28" s="83">
        <v>2</v>
      </c>
      <c r="AO28" s="83">
        <v>2</v>
      </c>
      <c r="AP28" s="83">
        <v>0</v>
      </c>
      <c r="AQ28" s="83">
        <v>0</v>
      </c>
      <c r="AR28" s="83">
        <v>1</v>
      </c>
      <c r="AS28" s="83">
        <v>1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60</v>
      </c>
      <c r="D29" s="83">
        <v>47</v>
      </c>
      <c r="E29" s="83">
        <v>0</v>
      </c>
      <c r="F29" s="83">
        <v>20</v>
      </c>
      <c r="G29" s="83">
        <v>120</v>
      </c>
      <c r="H29" s="83">
        <v>14</v>
      </c>
      <c r="I29" s="83">
        <v>1</v>
      </c>
      <c r="J29" s="83">
        <v>4</v>
      </c>
      <c r="K29" s="83">
        <v>0</v>
      </c>
      <c r="L29" s="83">
        <v>7</v>
      </c>
      <c r="M29" s="83">
        <v>371</v>
      </c>
      <c r="N29" s="102">
        <f t="shared" si="0"/>
        <v>445.2</v>
      </c>
      <c r="O29" s="83">
        <v>12</v>
      </c>
      <c r="P29" s="83">
        <v>25</v>
      </c>
      <c r="Q29" s="83">
        <v>262</v>
      </c>
      <c r="R29" s="83">
        <v>99</v>
      </c>
      <c r="S29" s="83">
        <v>1</v>
      </c>
      <c r="T29" s="83">
        <v>377</v>
      </c>
      <c r="U29" s="83">
        <v>399</v>
      </c>
      <c r="V29" s="83">
        <v>11</v>
      </c>
      <c r="W29" s="83">
        <v>90</v>
      </c>
      <c r="X29" s="83">
        <v>26</v>
      </c>
      <c r="Y29" s="83">
        <v>0</v>
      </c>
      <c r="Z29" s="83">
        <v>71</v>
      </c>
      <c r="AA29" s="83">
        <v>101</v>
      </c>
      <c r="AB29" s="83">
        <v>13</v>
      </c>
      <c r="AC29" s="83">
        <v>90</v>
      </c>
      <c r="AD29" s="83">
        <v>0</v>
      </c>
      <c r="AE29" s="83">
        <v>0</v>
      </c>
      <c r="AF29" s="83">
        <v>51</v>
      </c>
      <c r="AG29" s="83">
        <v>0</v>
      </c>
      <c r="AH29" s="83">
        <v>3</v>
      </c>
      <c r="AI29" s="83">
        <v>148</v>
      </c>
      <c r="AJ29" s="83">
        <v>7</v>
      </c>
      <c r="AK29" s="83">
        <v>280</v>
      </c>
      <c r="AL29" s="83">
        <v>9</v>
      </c>
      <c r="AM29" s="83">
        <v>9</v>
      </c>
      <c r="AN29" s="83">
        <v>169</v>
      </c>
      <c r="AO29" s="83">
        <v>169</v>
      </c>
      <c r="AP29" s="83">
        <v>2</v>
      </c>
      <c r="AQ29" s="83">
        <v>1</v>
      </c>
      <c r="AR29" s="83">
        <v>41</v>
      </c>
      <c r="AS29" s="83">
        <v>22</v>
      </c>
      <c r="AT29" s="83">
        <v>1</v>
      </c>
      <c r="AU29" s="83">
        <v>29</v>
      </c>
      <c r="AV29" s="83">
        <v>11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72</v>
      </c>
      <c r="D30" s="83">
        <v>22</v>
      </c>
      <c r="E30" s="83">
        <v>3</v>
      </c>
      <c r="F30" s="83">
        <v>28</v>
      </c>
      <c r="G30" s="83">
        <v>147</v>
      </c>
      <c r="H30" s="83">
        <v>43</v>
      </c>
      <c r="I30" s="83">
        <v>3</v>
      </c>
      <c r="J30" s="83">
        <v>52</v>
      </c>
      <c r="K30" s="83">
        <v>1</v>
      </c>
      <c r="L30" s="83">
        <v>45</v>
      </c>
      <c r="M30" s="83">
        <v>1036</v>
      </c>
      <c r="N30" s="102">
        <f t="shared" si="0"/>
        <v>1243.2</v>
      </c>
      <c r="O30" s="83">
        <v>135</v>
      </c>
      <c r="P30" s="83">
        <v>78</v>
      </c>
      <c r="Q30" s="83">
        <v>1129</v>
      </c>
      <c r="R30" s="83">
        <v>612</v>
      </c>
      <c r="S30" s="83">
        <v>21</v>
      </c>
      <c r="T30" s="83">
        <v>1782</v>
      </c>
      <c r="U30" s="83">
        <v>1265</v>
      </c>
      <c r="V30" s="83">
        <v>30</v>
      </c>
      <c r="W30" s="83">
        <v>324</v>
      </c>
      <c r="X30" s="83">
        <v>19</v>
      </c>
      <c r="Y30" s="83">
        <v>3</v>
      </c>
      <c r="Z30" s="83">
        <v>301</v>
      </c>
      <c r="AA30" s="83">
        <v>869</v>
      </c>
      <c r="AB30" s="83">
        <v>16</v>
      </c>
      <c r="AC30" s="83">
        <v>343</v>
      </c>
      <c r="AD30" s="83">
        <v>0</v>
      </c>
      <c r="AE30" s="83">
        <v>0</v>
      </c>
      <c r="AF30" s="83">
        <v>45</v>
      </c>
      <c r="AG30" s="83">
        <v>0</v>
      </c>
      <c r="AH30" s="83">
        <v>0</v>
      </c>
      <c r="AI30" s="83">
        <v>271</v>
      </c>
      <c r="AJ30" s="83">
        <v>10</v>
      </c>
      <c r="AK30" s="83">
        <v>555</v>
      </c>
      <c r="AL30" s="83">
        <v>38</v>
      </c>
      <c r="AM30" s="83">
        <v>38</v>
      </c>
      <c r="AN30" s="83">
        <v>714</v>
      </c>
      <c r="AO30" s="83">
        <v>714</v>
      </c>
      <c r="AP30" s="83">
        <v>2</v>
      </c>
      <c r="AQ30" s="83">
        <v>0</v>
      </c>
      <c r="AR30" s="83">
        <v>266</v>
      </c>
      <c r="AS30" s="83">
        <v>254</v>
      </c>
      <c r="AT30" s="83">
        <v>5</v>
      </c>
      <c r="AU30" s="83">
        <v>219</v>
      </c>
      <c r="AV30" s="83">
        <v>25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103</v>
      </c>
      <c r="D31" s="83">
        <v>36</v>
      </c>
      <c r="E31" s="83">
        <v>26</v>
      </c>
      <c r="F31" s="83">
        <v>40</v>
      </c>
      <c r="G31" s="83">
        <v>264</v>
      </c>
      <c r="H31" s="83">
        <v>62</v>
      </c>
      <c r="I31" s="83">
        <v>7</v>
      </c>
      <c r="J31" s="83">
        <v>26</v>
      </c>
      <c r="K31" s="83">
        <v>5</v>
      </c>
      <c r="L31" s="83">
        <v>55</v>
      </c>
      <c r="M31" s="83">
        <v>1855</v>
      </c>
      <c r="N31" s="102">
        <f t="shared" si="0"/>
        <v>2226</v>
      </c>
      <c r="O31" s="83">
        <v>185</v>
      </c>
      <c r="P31" s="83">
        <v>141</v>
      </c>
      <c r="Q31" s="83">
        <v>1197</v>
      </c>
      <c r="R31" s="83">
        <v>588</v>
      </c>
      <c r="S31" s="83">
        <v>38</v>
      </c>
      <c r="T31" s="83">
        <v>2440</v>
      </c>
      <c r="U31" s="83">
        <v>2191</v>
      </c>
      <c r="V31" s="83">
        <v>29</v>
      </c>
      <c r="W31" s="83">
        <v>473</v>
      </c>
      <c r="X31" s="83">
        <v>40</v>
      </c>
      <c r="Y31" s="83">
        <v>10</v>
      </c>
      <c r="Z31" s="83">
        <v>295</v>
      </c>
      <c r="AA31" s="83">
        <v>952</v>
      </c>
      <c r="AB31" s="83">
        <v>6</v>
      </c>
      <c r="AC31" s="83">
        <v>463</v>
      </c>
      <c r="AD31" s="83">
        <v>2</v>
      </c>
      <c r="AE31" s="83">
        <v>0</v>
      </c>
      <c r="AF31" s="83">
        <v>60</v>
      </c>
      <c r="AG31" s="83">
        <v>3</v>
      </c>
      <c r="AH31" s="83">
        <v>0</v>
      </c>
      <c r="AI31" s="83">
        <v>393</v>
      </c>
      <c r="AJ31" s="83">
        <v>13</v>
      </c>
      <c r="AK31" s="83">
        <v>1005</v>
      </c>
      <c r="AL31" s="83">
        <v>29</v>
      </c>
      <c r="AM31" s="83">
        <v>29</v>
      </c>
      <c r="AN31" s="83">
        <v>1135</v>
      </c>
      <c r="AO31" s="83">
        <v>1135</v>
      </c>
      <c r="AP31" s="83">
        <v>3</v>
      </c>
      <c r="AQ31" s="83">
        <v>4</v>
      </c>
      <c r="AR31" s="83">
        <v>282</v>
      </c>
      <c r="AS31" s="83">
        <v>88</v>
      </c>
      <c r="AT31" s="83">
        <v>4</v>
      </c>
      <c r="AU31" s="83">
        <v>133</v>
      </c>
      <c r="AV31" s="83">
        <v>60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30</v>
      </c>
      <c r="D32" s="83">
        <v>11</v>
      </c>
      <c r="E32" s="83">
        <v>1</v>
      </c>
      <c r="F32" s="83">
        <v>14</v>
      </c>
      <c r="G32" s="83">
        <v>87</v>
      </c>
      <c r="H32" s="83">
        <v>25</v>
      </c>
      <c r="I32" s="83">
        <v>3</v>
      </c>
      <c r="J32" s="83">
        <v>9</v>
      </c>
      <c r="K32" s="83">
        <v>0</v>
      </c>
      <c r="L32" s="83">
        <v>7</v>
      </c>
      <c r="M32" s="83">
        <v>305</v>
      </c>
      <c r="N32" s="102">
        <f t="shared" si="0"/>
        <v>366</v>
      </c>
      <c r="O32" s="83">
        <v>24</v>
      </c>
      <c r="P32" s="83">
        <v>22</v>
      </c>
      <c r="Q32" s="83">
        <v>118</v>
      </c>
      <c r="R32" s="83">
        <v>75</v>
      </c>
      <c r="S32" s="83">
        <v>0</v>
      </c>
      <c r="T32" s="83">
        <v>578</v>
      </c>
      <c r="U32" s="83">
        <v>308</v>
      </c>
      <c r="V32" s="83">
        <v>1</v>
      </c>
      <c r="W32" s="83">
        <v>52</v>
      </c>
      <c r="X32" s="83">
        <v>9</v>
      </c>
      <c r="Y32" s="83">
        <v>0</v>
      </c>
      <c r="Z32" s="83">
        <v>68</v>
      </c>
      <c r="AA32" s="83">
        <v>253</v>
      </c>
      <c r="AB32" s="83">
        <v>3</v>
      </c>
      <c r="AC32" s="83">
        <v>128</v>
      </c>
      <c r="AD32" s="83">
        <v>0</v>
      </c>
      <c r="AE32" s="83">
        <v>0</v>
      </c>
      <c r="AF32" s="83">
        <v>9</v>
      </c>
      <c r="AG32" s="83">
        <v>0</v>
      </c>
      <c r="AH32" s="83">
        <v>0</v>
      </c>
      <c r="AI32" s="83">
        <v>98</v>
      </c>
      <c r="AJ32" s="83">
        <v>1</v>
      </c>
      <c r="AK32" s="83">
        <v>304</v>
      </c>
      <c r="AL32" s="83">
        <v>16</v>
      </c>
      <c r="AM32" s="83">
        <v>16</v>
      </c>
      <c r="AN32" s="83">
        <v>211</v>
      </c>
      <c r="AO32" s="83">
        <v>211</v>
      </c>
      <c r="AP32" s="83">
        <v>2</v>
      </c>
      <c r="AQ32" s="83">
        <v>0</v>
      </c>
      <c r="AR32" s="83">
        <v>65</v>
      </c>
      <c r="AS32" s="83">
        <v>34</v>
      </c>
      <c r="AT32" s="83">
        <v>5</v>
      </c>
      <c r="AU32" s="83">
        <v>42</v>
      </c>
      <c r="AV32" s="83">
        <v>4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77</v>
      </c>
      <c r="D33" s="83">
        <v>83</v>
      </c>
      <c r="E33" s="83">
        <v>8</v>
      </c>
      <c r="F33" s="83">
        <v>67</v>
      </c>
      <c r="G33" s="83">
        <v>346</v>
      </c>
      <c r="H33" s="83">
        <v>101</v>
      </c>
      <c r="I33" s="83">
        <v>17</v>
      </c>
      <c r="J33" s="83">
        <v>54</v>
      </c>
      <c r="K33" s="83">
        <v>14</v>
      </c>
      <c r="L33" s="83">
        <v>70</v>
      </c>
      <c r="M33" s="83">
        <v>2844</v>
      </c>
      <c r="N33" s="102">
        <f t="shared" si="0"/>
        <v>3412.7999999999997</v>
      </c>
      <c r="O33" s="83">
        <v>576</v>
      </c>
      <c r="P33" s="83">
        <v>9781</v>
      </c>
      <c r="Q33" s="83">
        <v>3417</v>
      </c>
      <c r="R33" s="83">
        <v>1405</v>
      </c>
      <c r="S33" s="83">
        <v>53</v>
      </c>
      <c r="T33" s="83">
        <v>4003</v>
      </c>
      <c r="U33" s="83">
        <v>4362</v>
      </c>
      <c r="V33" s="83">
        <v>6649</v>
      </c>
      <c r="W33" s="83">
        <v>1558</v>
      </c>
      <c r="X33" s="83">
        <v>138</v>
      </c>
      <c r="Y33" s="83">
        <v>6</v>
      </c>
      <c r="Z33" s="83">
        <v>461</v>
      </c>
      <c r="AA33" s="83">
        <v>1405</v>
      </c>
      <c r="AB33" s="83">
        <v>19</v>
      </c>
      <c r="AC33" s="83">
        <v>736</v>
      </c>
      <c r="AD33" s="83">
        <v>9</v>
      </c>
      <c r="AE33" s="83">
        <v>0</v>
      </c>
      <c r="AF33" s="83">
        <v>102</v>
      </c>
      <c r="AG33" s="83">
        <v>27</v>
      </c>
      <c r="AH33" s="83">
        <v>1</v>
      </c>
      <c r="AI33" s="83">
        <v>771</v>
      </c>
      <c r="AJ33" s="83">
        <v>52</v>
      </c>
      <c r="AK33" s="83">
        <v>1889</v>
      </c>
      <c r="AL33" s="83">
        <v>54</v>
      </c>
      <c r="AM33" s="83">
        <v>54</v>
      </c>
      <c r="AN33" s="83">
        <v>1932</v>
      </c>
      <c r="AO33" s="83">
        <v>1932</v>
      </c>
      <c r="AP33" s="83">
        <v>0</v>
      </c>
      <c r="AQ33" s="83">
        <v>7</v>
      </c>
      <c r="AR33" s="83">
        <v>1168</v>
      </c>
      <c r="AS33" s="83">
        <v>73</v>
      </c>
      <c r="AT33" s="83">
        <v>15</v>
      </c>
      <c r="AU33" s="83">
        <v>192</v>
      </c>
      <c r="AV33" s="83">
        <v>145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8</v>
      </c>
      <c r="D34" s="83">
        <v>1</v>
      </c>
      <c r="E34" s="83">
        <v>0</v>
      </c>
      <c r="F34" s="83">
        <v>3</v>
      </c>
      <c r="G34" s="83">
        <v>9</v>
      </c>
      <c r="H34" s="83">
        <v>5</v>
      </c>
      <c r="I34" s="83">
        <v>0</v>
      </c>
      <c r="J34" s="83">
        <v>1</v>
      </c>
      <c r="K34" s="83">
        <v>0</v>
      </c>
      <c r="L34" s="83">
        <v>2</v>
      </c>
      <c r="M34" s="83">
        <v>76</v>
      </c>
      <c r="N34" s="102">
        <f t="shared" si="0"/>
        <v>91.2</v>
      </c>
      <c r="O34" s="83">
        <v>18</v>
      </c>
      <c r="P34" s="83">
        <v>2</v>
      </c>
      <c r="Q34" s="83">
        <v>160</v>
      </c>
      <c r="R34" s="83">
        <v>60</v>
      </c>
      <c r="S34" s="83">
        <v>5</v>
      </c>
      <c r="T34" s="83">
        <v>165</v>
      </c>
      <c r="U34" s="83">
        <v>181</v>
      </c>
      <c r="V34" s="83">
        <v>14</v>
      </c>
      <c r="W34" s="83">
        <v>95</v>
      </c>
      <c r="X34" s="83">
        <v>2</v>
      </c>
      <c r="Y34" s="83">
        <v>0</v>
      </c>
      <c r="Z34" s="83">
        <v>10</v>
      </c>
      <c r="AA34" s="83">
        <v>21</v>
      </c>
      <c r="AB34" s="83">
        <v>0</v>
      </c>
      <c r="AC34" s="83">
        <v>34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11</v>
      </c>
      <c r="AJ34" s="83">
        <v>0</v>
      </c>
      <c r="AK34" s="83">
        <v>68</v>
      </c>
      <c r="AL34" s="83">
        <v>1</v>
      </c>
      <c r="AM34" s="83">
        <v>1</v>
      </c>
      <c r="AN34" s="83">
        <v>184</v>
      </c>
      <c r="AO34" s="83">
        <v>184</v>
      </c>
      <c r="AP34" s="83">
        <v>0</v>
      </c>
      <c r="AQ34" s="83">
        <v>0</v>
      </c>
      <c r="AR34" s="83">
        <v>43</v>
      </c>
      <c r="AS34" s="83">
        <v>6</v>
      </c>
      <c r="AT34" s="83">
        <v>0</v>
      </c>
      <c r="AU34" s="83">
        <v>19</v>
      </c>
      <c r="AV34" s="83">
        <v>4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3</v>
      </c>
      <c r="D35" s="83">
        <v>1</v>
      </c>
      <c r="E35" s="83">
        <v>0</v>
      </c>
      <c r="F35" s="83">
        <v>1</v>
      </c>
      <c r="G35" s="83">
        <v>14</v>
      </c>
      <c r="H35" s="83">
        <v>9</v>
      </c>
      <c r="I35" s="83">
        <v>0</v>
      </c>
      <c r="J35" s="83">
        <v>3</v>
      </c>
      <c r="K35" s="83">
        <v>0</v>
      </c>
      <c r="L35" s="83">
        <v>0</v>
      </c>
      <c r="M35" s="83">
        <v>63</v>
      </c>
      <c r="N35" s="102">
        <f t="shared" si="0"/>
        <v>75.599999999999994</v>
      </c>
      <c r="O35" s="83">
        <v>15</v>
      </c>
      <c r="P35" s="83">
        <v>4</v>
      </c>
      <c r="Q35" s="83">
        <v>67</v>
      </c>
      <c r="R35" s="83">
        <v>30</v>
      </c>
      <c r="S35" s="83">
        <v>5</v>
      </c>
      <c r="T35" s="83">
        <v>228</v>
      </c>
      <c r="U35" s="83">
        <v>101</v>
      </c>
      <c r="V35" s="83">
        <v>2</v>
      </c>
      <c r="W35" s="83">
        <v>36</v>
      </c>
      <c r="X35" s="83">
        <v>7</v>
      </c>
      <c r="Y35" s="83">
        <v>0</v>
      </c>
      <c r="Z35" s="83">
        <v>51</v>
      </c>
      <c r="AA35" s="83">
        <v>77</v>
      </c>
      <c r="AB35" s="83">
        <v>2</v>
      </c>
      <c r="AC35" s="83">
        <v>49</v>
      </c>
      <c r="AD35" s="83">
        <v>2</v>
      </c>
      <c r="AE35" s="83">
        <v>0</v>
      </c>
      <c r="AF35" s="83">
        <v>5</v>
      </c>
      <c r="AG35" s="83">
        <v>0</v>
      </c>
      <c r="AH35" s="83">
        <v>0</v>
      </c>
      <c r="AI35" s="83">
        <v>24</v>
      </c>
      <c r="AJ35" s="83">
        <v>0</v>
      </c>
      <c r="AK35" s="83">
        <v>75</v>
      </c>
      <c r="AL35" s="83">
        <v>2</v>
      </c>
      <c r="AM35" s="83">
        <v>2</v>
      </c>
      <c r="AN35" s="83">
        <v>116</v>
      </c>
      <c r="AO35" s="83">
        <v>116</v>
      </c>
      <c r="AP35" s="83">
        <v>0</v>
      </c>
      <c r="AQ35" s="83">
        <v>0</v>
      </c>
      <c r="AR35" s="83">
        <v>69</v>
      </c>
      <c r="AS35" s="83">
        <v>30</v>
      </c>
      <c r="AT35" s="83">
        <v>0</v>
      </c>
      <c r="AU35" s="83">
        <v>31</v>
      </c>
      <c r="AV35" s="83">
        <v>4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1</v>
      </c>
      <c r="D36" s="83">
        <v>0</v>
      </c>
      <c r="E36" s="83">
        <v>0</v>
      </c>
      <c r="F36" s="83">
        <v>8</v>
      </c>
      <c r="G36" s="83">
        <v>11</v>
      </c>
      <c r="H36" s="83">
        <v>2</v>
      </c>
      <c r="I36" s="83">
        <v>1</v>
      </c>
      <c r="J36" s="83">
        <v>4</v>
      </c>
      <c r="K36" s="83">
        <v>3</v>
      </c>
      <c r="L36" s="83">
        <v>5</v>
      </c>
      <c r="M36" s="83">
        <v>164</v>
      </c>
      <c r="N36" s="102">
        <f t="shared" si="0"/>
        <v>196.79999999999998</v>
      </c>
      <c r="O36" s="83">
        <v>119</v>
      </c>
      <c r="P36" s="83">
        <v>18</v>
      </c>
      <c r="Q36" s="83">
        <v>262</v>
      </c>
      <c r="R36" s="83">
        <v>130</v>
      </c>
      <c r="S36" s="83">
        <v>8</v>
      </c>
      <c r="T36" s="83">
        <v>278</v>
      </c>
      <c r="U36" s="83">
        <v>337</v>
      </c>
      <c r="V36" s="83">
        <v>15</v>
      </c>
      <c r="W36" s="83">
        <v>197</v>
      </c>
      <c r="X36" s="83">
        <v>8</v>
      </c>
      <c r="Y36" s="83">
        <v>0</v>
      </c>
      <c r="Z36" s="83">
        <v>25</v>
      </c>
      <c r="AA36" s="83">
        <v>25</v>
      </c>
      <c r="AB36" s="83">
        <v>8</v>
      </c>
      <c r="AC36" s="83">
        <v>76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42</v>
      </c>
      <c r="AJ36" s="83">
        <v>0</v>
      </c>
      <c r="AK36" s="83">
        <v>100</v>
      </c>
      <c r="AL36" s="83">
        <v>0</v>
      </c>
      <c r="AM36" s="83">
        <v>0</v>
      </c>
      <c r="AN36" s="83">
        <v>257</v>
      </c>
      <c r="AO36" s="83">
        <v>257</v>
      </c>
      <c r="AP36" s="83">
        <v>0</v>
      </c>
      <c r="AQ36" s="83">
        <v>0</v>
      </c>
      <c r="AR36" s="83">
        <v>79</v>
      </c>
      <c r="AS36" s="83">
        <v>0</v>
      </c>
      <c r="AT36" s="83">
        <v>0</v>
      </c>
      <c r="AU36" s="83">
        <v>32</v>
      </c>
      <c r="AV36" s="83">
        <v>3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1</v>
      </c>
      <c r="P37" s="83">
        <v>0</v>
      </c>
      <c r="Q37" s="83">
        <v>9</v>
      </c>
      <c r="R37" s="83">
        <v>1</v>
      </c>
      <c r="S37" s="83">
        <v>0</v>
      </c>
      <c r="T37" s="83">
        <v>12</v>
      </c>
      <c r="U37" s="83">
        <v>7</v>
      </c>
      <c r="V37" s="83">
        <v>0</v>
      </c>
      <c r="W37" s="83">
        <v>1</v>
      </c>
      <c r="X37" s="83">
        <v>0</v>
      </c>
      <c r="Y37" s="83">
        <v>0</v>
      </c>
      <c r="Z37" s="83">
        <v>3</v>
      </c>
      <c r="AA37" s="83">
        <v>5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3</v>
      </c>
      <c r="AL37" s="83">
        <v>0</v>
      </c>
      <c r="AM37" s="83">
        <v>0</v>
      </c>
      <c r="AN37" s="83">
        <v>3</v>
      </c>
      <c r="AO37" s="83">
        <v>3</v>
      </c>
      <c r="AP37" s="83">
        <v>0</v>
      </c>
      <c r="AQ37" s="83">
        <v>0</v>
      </c>
      <c r="AR37" s="83">
        <v>2</v>
      </c>
      <c r="AS37" s="83">
        <v>1</v>
      </c>
      <c r="AT37" s="83">
        <v>0</v>
      </c>
      <c r="AU37" s="83">
        <v>2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10</v>
      </c>
      <c r="D38" s="83">
        <v>9</v>
      </c>
      <c r="E38" s="83">
        <v>1</v>
      </c>
      <c r="F38" s="83">
        <v>20</v>
      </c>
      <c r="G38" s="83">
        <v>52</v>
      </c>
      <c r="H38" s="83">
        <v>50</v>
      </c>
      <c r="I38" s="83">
        <v>0</v>
      </c>
      <c r="J38" s="83">
        <v>30</v>
      </c>
      <c r="K38" s="83">
        <v>1</v>
      </c>
      <c r="L38" s="83">
        <v>4</v>
      </c>
      <c r="M38" s="83">
        <v>454</v>
      </c>
      <c r="N38" s="102">
        <f t="shared" si="0"/>
        <v>544.79999999999995</v>
      </c>
      <c r="O38" s="83">
        <v>172</v>
      </c>
      <c r="P38" s="83">
        <v>35</v>
      </c>
      <c r="Q38" s="83">
        <v>491</v>
      </c>
      <c r="R38" s="83">
        <v>162</v>
      </c>
      <c r="S38" s="83">
        <v>16</v>
      </c>
      <c r="T38" s="83">
        <v>1958</v>
      </c>
      <c r="U38" s="83">
        <v>689</v>
      </c>
      <c r="V38" s="83">
        <v>13</v>
      </c>
      <c r="W38" s="83">
        <v>296</v>
      </c>
      <c r="X38" s="83">
        <v>17</v>
      </c>
      <c r="Y38" s="83">
        <v>3</v>
      </c>
      <c r="Z38" s="83">
        <v>376</v>
      </c>
      <c r="AA38" s="83">
        <v>843</v>
      </c>
      <c r="AB38" s="83">
        <v>1</v>
      </c>
      <c r="AC38" s="83">
        <v>312</v>
      </c>
      <c r="AD38" s="83">
        <v>0</v>
      </c>
      <c r="AE38" s="83">
        <v>0</v>
      </c>
      <c r="AF38" s="83">
        <v>18</v>
      </c>
      <c r="AG38" s="83">
        <v>12</v>
      </c>
      <c r="AH38" s="83">
        <v>1</v>
      </c>
      <c r="AI38" s="83">
        <v>83</v>
      </c>
      <c r="AJ38" s="83">
        <v>0</v>
      </c>
      <c r="AK38" s="83">
        <v>493</v>
      </c>
      <c r="AL38" s="83">
        <v>7</v>
      </c>
      <c r="AM38" s="83">
        <v>7</v>
      </c>
      <c r="AN38" s="83">
        <v>850</v>
      </c>
      <c r="AO38" s="83">
        <v>850</v>
      </c>
      <c r="AP38" s="83">
        <v>1</v>
      </c>
      <c r="AQ38" s="83">
        <v>0</v>
      </c>
      <c r="AR38" s="83">
        <v>306</v>
      </c>
      <c r="AS38" s="83">
        <v>153</v>
      </c>
      <c r="AT38" s="83">
        <v>3</v>
      </c>
      <c r="AU38" s="83">
        <v>204</v>
      </c>
      <c r="AV38" s="83">
        <v>20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1</v>
      </c>
      <c r="D39" s="83">
        <v>2</v>
      </c>
      <c r="E39" s="83">
        <v>3</v>
      </c>
      <c r="F39" s="83">
        <v>6</v>
      </c>
      <c r="G39" s="83">
        <v>6</v>
      </c>
      <c r="H39" s="83">
        <v>5</v>
      </c>
      <c r="I39" s="83">
        <v>0</v>
      </c>
      <c r="J39" s="83">
        <v>0</v>
      </c>
      <c r="K39" s="83">
        <v>0</v>
      </c>
      <c r="L39" s="83">
        <v>2</v>
      </c>
      <c r="M39" s="83">
        <v>156</v>
      </c>
      <c r="N39" s="102">
        <f t="shared" si="0"/>
        <v>187.2</v>
      </c>
      <c r="O39" s="83">
        <v>10</v>
      </c>
      <c r="P39" s="83">
        <v>13</v>
      </c>
      <c r="Q39" s="83">
        <v>112</v>
      </c>
      <c r="R39" s="83">
        <v>33</v>
      </c>
      <c r="S39" s="83">
        <v>0</v>
      </c>
      <c r="T39" s="83">
        <v>296</v>
      </c>
      <c r="U39" s="83">
        <v>227</v>
      </c>
      <c r="V39" s="83">
        <v>5</v>
      </c>
      <c r="W39" s="83">
        <v>34</v>
      </c>
      <c r="X39" s="83">
        <v>12</v>
      </c>
      <c r="Y39" s="83">
        <v>7</v>
      </c>
      <c r="Z39" s="83">
        <v>35</v>
      </c>
      <c r="AA39" s="83">
        <v>161</v>
      </c>
      <c r="AB39" s="83">
        <v>0</v>
      </c>
      <c r="AC39" s="83">
        <v>46</v>
      </c>
      <c r="AD39" s="83">
        <v>0</v>
      </c>
      <c r="AE39" s="83">
        <v>0</v>
      </c>
      <c r="AF39" s="83">
        <v>4</v>
      </c>
      <c r="AG39" s="83">
        <v>0</v>
      </c>
      <c r="AH39" s="83">
        <v>0</v>
      </c>
      <c r="AI39" s="83">
        <v>14</v>
      </c>
      <c r="AJ39" s="83">
        <v>3</v>
      </c>
      <c r="AK39" s="83">
        <v>95</v>
      </c>
      <c r="AL39" s="83">
        <v>4</v>
      </c>
      <c r="AM39" s="83">
        <v>4</v>
      </c>
      <c r="AN39" s="83">
        <v>109</v>
      </c>
      <c r="AO39" s="83">
        <v>109</v>
      </c>
      <c r="AP39" s="83">
        <v>0</v>
      </c>
      <c r="AQ39" s="83">
        <v>0</v>
      </c>
      <c r="AR39" s="83">
        <v>16</v>
      </c>
      <c r="AS39" s="83">
        <v>7</v>
      </c>
      <c r="AT39" s="83">
        <v>0</v>
      </c>
      <c r="AU39" s="83">
        <v>23</v>
      </c>
      <c r="AV39" s="83">
        <v>4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9</v>
      </c>
      <c r="D40" s="83">
        <v>6</v>
      </c>
      <c r="E40" s="83">
        <v>4</v>
      </c>
      <c r="F40" s="83">
        <v>11</v>
      </c>
      <c r="G40" s="83">
        <v>21</v>
      </c>
      <c r="H40" s="83">
        <v>14</v>
      </c>
      <c r="I40" s="83">
        <v>0</v>
      </c>
      <c r="J40" s="83">
        <v>3</v>
      </c>
      <c r="K40" s="83">
        <v>0</v>
      </c>
      <c r="L40" s="83">
        <v>3</v>
      </c>
      <c r="M40" s="83">
        <v>295</v>
      </c>
      <c r="N40" s="102">
        <f t="shared" si="0"/>
        <v>354</v>
      </c>
      <c r="O40" s="83">
        <v>15</v>
      </c>
      <c r="P40" s="83">
        <v>29</v>
      </c>
      <c r="Q40" s="83">
        <v>111</v>
      </c>
      <c r="R40" s="83">
        <v>52</v>
      </c>
      <c r="S40" s="83">
        <v>3</v>
      </c>
      <c r="T40" s="83">
        <v>359</v>
      </c>
      <c r="U40" s="83">
        <v>321</v>
      </c>
      <c r="V40" s="83">
        <v>2</v>
      </c>
      <c r="W40" s="83">
        <v>46</v>
      </c>
      <c r="X40" s="83">
        <v>8</v>
      </c>
      <c r="Y40" s="83">
        <v>0</v>
      </c>
      <c r="Z40" s="83">
        <v>50</v>
      </c>
      <c r="AA40" s="83">
        <v>176</v>
      </c>
      <c r="AB40" s="83">
        <v>0</v>
      </c>
      <c r="AC40" s="83">
        <v>87</v>
      </c>
      <c r="AD40" s="83">
        <v>1</v>
      </c>
      <c r="AE40" s="83">
        <v>0</v>
      </c>
      <c r="AF40" s="83">
        <v>14</v>
      </c>
      <c r="AG40" s="83">
        <v>0</v>
      </c>
      <c r="AH40" s="83">
        <v>0</v>
      </c>
      <c r="AI40" s="83">
        <v>67</v>
      </c>
      <c r="AJ40" s="83">
        <v>5</v>
      </c>
      <c r="AK40" s="83">
        <v>148</v>
      </c>
      <c r="AL40" s="83">
        <v>4</v>
      </c>
      <c r="AM40" s="83">
        <v>4</v>
      </c>
      <c r="AN40" s="83">
        <v>184</v>
      </c>
      <c r="AO40" s="83">
        <v>184</v>
      </c>
      <c r="AP40" s="83">
        <v>0</v>
      </c>
      <c r="AQ40" s="83">
        <v>0</v>
      </c>
      <c r="AR40" s="83">
        <v>53</v>
      </c>
      <c r="AS40" s="83">
        <v>15</v>
      </c>
      <c r="AT40" s="83">
        <v>0</v>
      </c>
      <c r="AU40" s="83">
        <v>28</v>
      </c>
      <c r="AV40" s="83">
        <v>3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119</v>
      </c>
      <c r="D41" s="83">
        <v>83</v>
      </c>
      <c r="E41" s="83">
        <v>4</v>
      </c>
      <c r="F41" s="83">
        <v>54</v>
      </c>
      <c r="G41" s="83">
        <v>180</v>
      </c>
      <c r="H41" s="83">
        <v>76</v>
      </c>
      <c r="I41" s="83">
        <v>16</v>
      </c>
      <c r="J41" s="83">
        <v>59</v>
      </c>
      <c r="K41" s="83">
        <v>2</v>
      </c>
      <c r="L41" s="83">
        <v>70</v>
      </c>
      <c r="M41" s="83">
        <v>1766</v>
      </c>
      <c r="N41" s="102">
        <f t="shared" si="0"/>
        <v>2119.1999999999998</v>
      </c>
      <c r="O41" s="83">
        <v>198</v>
      </c>
      <c r="P41" s="83">
        <v>121</v>
      </c>
      <c r="Q41" s="83">
        <v>1893</v>
      </c>
      <c r="R41" s="83">
        <v>636</v>
      </c>
      <c r="S41" s="83">
        <v>32</v>
      </c>
      <c r="T41" s="83">
        <v>3513</v>
      </c>
      <c r="U41" s="83">
        <v>2033</v>
      </c>
      <c r="V41" s="83">
        <v>42</v>
      </c>
      <c r="W41" s="83">
        <v>884</v>
      </c>
      <c r="X41" s="83">
        <v>73</v>
      </c>
      <c r="Y41" s="83">
        <v>17</v>
      </c>
      <c r="Z41" s="83">
        <v>546</v>
      </c>
      <c r="AA41" s="83">
        <v>1560</v>
      </c>
      <c r="AB41" s="83">
        <v>20</v>
      </c>
      <c r="AC41" s="83">
        <v>710</v>
      </c>
      <c r="AD41" s="83">
        <v>0</v>
      </c>
      <c r="AE41" s="83">
        <v>0</v>
      </c>
      <c r="AF41" s="83">
        <v>108</v>
      </c>
      <c r="AG41" s="83">
        <v>0</v>
      </c>
      <c r="AH41" s="83">
        <v>0</v>
      </c>
      <c r="AI41" s="83">
        <v>430</v>
      </c>
      <c r="AJ41" s="83">
        <v>15</v>
      </c>
      <c r="AK41" s="83">
        <v>1044</v>
      </c>
      <c r="AL41" s="83">
        <v>33</v>
      </c>
      <c r="AM41" s="83">
        <v>33</v>
      </c>
      <c r="AN41" s="83">
        <v>1549</v>
      </c>
      <c r="AO41" s="83">
        <v>1549</v>
      </c>
      <c r="AP41" s="83">
        <v>1</v>
      </c>
      <c r="AQ41" s="83">
        <v>0</v>
      </c>
      <c r="AR41" s="83">
        <v>466</v>
      </c>
      <c r="AS41" s="83">
        <v>127</v>
      </c>
      <c r="AT41" s="83">
        <v>0</v>
      </c>
      <c r="AU41" s="83">
        <v>368</v>
      </c>
      <c r="AV41" s="83">
        <v>32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63</v>
      </c>
      <c r="D42" s="83">
        <v>118</v>
      </c>
      <c r="E42" s="83">
        <v>9</v>
      </c>
      <c r="F42" s="83">
        <v>68</v>
      </c>
      <c r="G42" s="83">
        <v>555</v>
      </c>
      <c r="H42" s="83">
        <v>179</v>
      </c>
      <c r="I42" s="83">
        <v>8</v>
      </c>
      <c r="J42" s="83">
        <v>47</v>
      </c>
      <c r="K42" s="83">
        <v>3</v>
      </c>
      <c r="L42" s="83">
        <v>141</v>
      </c>
      <c r="M42" s="83">
        <v>2184</v>
      </c>
      <c r="N42" s="102">
        <f t="shared" si="0"/>
        <v>2620.7999999999997</v>
      </c>
      <c r="O42" s="83">
        <v>360</v>
      </c>
      <c r="P42" s="83">
        <v>326</v>
      </c>
      <c r="Q42" s="83">
        <v>1243</v>
      </c>
      <c r="R42" s="83">
        <v>1142</v>
      </c>
      <c r="S42" s="83">
        <v>40</v>
      </c>
      <c r="T42" s="83">
        <v>2137</v>
      </c>
      <c r="U42" s="83">
        <v>2811</v>
      </c>
      <c r="V42" s="83">
        <v>86</v>
      </c>
      <c r="W42" s="83">
        <v>1200</v>
      </c>
      <c r="X42" s="83">
        <v>120</v>
      </c>
      <c r="Y42" s="83">
        <v>17</v>
      </c>
      <c r="Z42" s="83">
        <v>496</v>
      </c>
      <c r="AA42" s="83">
        <v>761</v>
      </c>
      <c r="AB42" s="83">
        <v>24</v>
      </c>
      <c r="AC42" s="83">
        <v>1014</v>
      </c>
      <c r="AD42" s="83">
        <v>6</v>
      </c>
      <c r="AE42" s="83">
        <v>0</v>
      </c>
      <c r="AF42" s="83">
        <v>79</v>
      </c>
      <c r="AG42" s="83">
        <v>8</v>
      </c>
      <c r="AH42" s="83">
        <v>2</v>
      </c>
      <c r="AI42" s="83">
        <v>626</v>
      </c>
      <c r="AJ42" s="83">
        <v>33</v>
      </c>
      <c r="AK42" s="83">
        <v>1032</v>
      </c>
      <c r="AL42" s="83">
        <v>31</v>
      </c>
      <c r="AM42" s="83">
        <v>31</v>
      </c>
      <c r="AN42" s="83">
        <v>1213</v>
      </c>
      <c r="AO42" s="83">
        <v>1213</v>
      </c>
      <c r="AP42" s="83">
        <v>7</v>
      </c>
      <c r="AQ42" s="83">
        <v>13</v>
      </c>
      <c r="AR42" s="83">
        <v>354</v>
      </c>
      <c r="AS42" s="83">
        <v>102</v>
      </c>
      <c r="AT42" s="83">
        <v>3</v>
      </c>
      <c r="AU42" s="83">
        <v>158</v>
      </c>
      <c r="AV42" s="83">
        <v>38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40</v>
      </c>
      <c r="D43" s="83">
        <v>24</v>
      </c>
      <c r="E43" s="83">
        <v>6</v>
      </c>
      <c r="F43" s="83">
        <v>12</v>
      </c>
      <c r="G43" s="83">
        <v>172</v>
      </c>
      <c r="H43" s="83">
        <v>72</v>
      </c>
      <c r="I43" s="83">
        <v>2</v>
      </c>
      <c r="J43" s="83">
        <v>10</v>
      </c>
      <c r="K43" s="83">
        <v>7</v>
      </c>
      <c r="L43" s="83">
        <v>49</v>
      </c>
      <c r="M43" s="83">
        <v>1212</v>
      </c>
      <c r="N43" s="102">
        <f t="shared" si="0"/>
        <v>1454.3999999999999</v>
      </c>
      <c r="O43" s="83">
        <v>251</v>
      </c>
      <c r="P43" s="83">
        <v>146</v>
      </c>
      <c r="Q43" s="83">
        <v>761</v>
      </c>
      <c r="R43" s="83">
        <v>429</v>
      </c>
      <c r="S43" s="83">
        <v>31</v>
      </c>
      <c r="T43" s="83">
        <v>1373</v>
      </c>
      <c r="U43" s="83">
        <v>1412</v>
      </c>
      <c r="V43" s="83">
        <v>46</v>
      </c>
      <c r="W43" s="83">
        <v>482</v>
      </c>
      <c r="X43" s="83">
        <v>60</v>
      </c>
      <c r="Y43" s="83">
        <v>7</v>
      </c>
      <c r="Z43" s="83">
        <v>193</v>
      </c>
      <c r="AA43" s="83">
        <v>345</v>
      </c>
      <c r="AB43" s="83">
        <v>16</v>
      </c>
      <c r="AC43" s="83">
        <v>384</v>
      </c>
      <c r="AD43" s="83">
        <v>4</v>
      </c>
      <c r="AE43" s="83">
        <v>0</v>
      </c>
      <c r="AF43" s="83">
        <v>57</v>
      </c>
      <c r="AG43" s="83">
        <v>6</v>
      </c>
      <c r="AH43" s="83">
        <v>1</v>
      </c>
      <c r="AI43" s="83">
        <v>230</v>
      </c>
      <c r="AJ43" s="83">
        <v>13</v>
      </c>
      <c r="AK43" s="83">
        <v>651</v>
      </c>
      <c r="AL43" s="83">
        <v>33</v>
      </c>
      <c r="AM43" s="83">
        <v>33</v>
      </c>
      <c r="AN43" s="83">
        <v>639</v>
      </c>
      <c r="AO43" s="83">
        <v>639</v>
      </c>
      <c r="AP43" s="83">
        <v>4</v>
      </c>
      <c r="AQ43" s="83">
        <v>3</v>
      </c>
      <c r="AR43" s="83">
        <v>247</v>
      </c>
      <c r="AS43" s="83">
        <v>106</v>
      </c>
      <c r="AT43" s="83">
        <v>2</v>
      </c>
      <c r="AU43" s="83">
        <v>80</v>
      </c>
      <c r="AV43" s="83">
        <v>34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5</v>
      </c>
      <c r="D44" s="83">
        <v>1</v>
      </c>
      <c r="E44" s="83">
        <v>0</v>
      </c>
      <c r="F44" s="83">
        <v>2</v>
      </c>
      <c r="G44" s="83">
        <v>13</v>
      </c>
      <c r="H44" s="83">
        <v>1</v>
      </c>
      <c r="I44" s="83">
        <v>0</v>
      </c>
      <c r="J44" s="83">
        <v>1</v>
      </c>
      <c r="K44" s="83">
        <v>0</v>
      </c>
      <c r="L44" s="83">
        <v>3</v>
      </c>
      <c r="M44" s="83">
        <v>47</v>
      </c>
      <c r="N44" s="102">
        <f t="shared" si="0"/>
        <v>56.4</v>
      </c>
      <c r="O44" s="83">
        <v>3</v>
      </c>
      <c r="P44" s="83">
        <v>4</v>
      </c>
      <c r="Q44" s="83">
        <v>14</v>
      </c>
      <c r="R44" s="83">
        <v>4</v>
      </c>
      <c r="S44" s="83">
        <v>0</v>
      </c>
      <c r="T44" s="83">
        <v>40</v>
      </c>
      <c r="U44" s="83">
        <v>28</v>
      </c>
      <c r="V44" s="83">
        <v>0</v>
      </c>
      <c r="W44" s="83">
        <v>7</v>
      </c>
      <c r="X44" s="83">
        <v>2</v>
      </c>
      <c r="Y44" s="83">
        <v>0</v>
      </c>
      <c r="Z44" s="83">
        <v>5</v>
      </c>
      <c r="AA44" s="83">
        <v>15</v>
      </c>
      <c r="AB44" s="83">
        <v>0</v>
      </c>
      <c r="AC44" s="83">
        <v>14</v>
      </c>
      <c r="AD44" s="83">
        <v>0</v>
      </c>
      <c r="AE44" s="83">
        <v>0</v>
      </c>
      <c r="AF44" s="83">
        <v>2</v>
      </c>
      <c r="AG44" s="83">
        <v>0</v>
      </c>
      <c r="AH44" s="83">
        <v>0</v>
      </c>
      <c r="AI44" s="83">
        <v>26</v>
      </c>
      <c r="AJ44" s="83">
        <v>0</v>
      </c>
      <c r="AK44" s="83">
        <v>16</v>
      </c>
      <c r="AL44" s="83">
        <v>1</v>
      </c>
      <c r="AM44" s="83">
        <v>1</v>
      </c>
      <c r="AN44" s="83">
        <v>15</v>
      </c>
      <c r="AO44" s="83">
        <v>15</v>
      </c>
      <c r="AP44" s="83">
        <v>0</v>
      </c>
      <c r="AQ44" s="83">
        <v>0</v>
      </c>
      <c r="AR44" s="83">
        <v>1</v>
      </c>
      <c r="AS44" s="83">
        <v>3</v>
      </c>
      <c r="AT44" s="83">
        <v>0</v>
      </c>
      <c r="AU44" s="83">
        <v>0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62</v>
      </c>
      <c r="D45" s="83">
        <v>53</v>
      </c>
      <c r="E45" s="83">
        <v>3</v>
      </c>
      <c r="F45" s="83">
        <v>40</v>
      </c>
      <c r="G45" s="83">
        <v>233</v>
      </c>
      <c r="H45" s="83">
        <v>110</v>
      </c>
      <c r="I45" s="83">
        <v>3</v>
      </c>
      <c r="J45" s="83">
        <v>28</v>
      </c>
      <c r="K45" s="83">
        <v>1</v>
      </c>
      <c r="L45" s="83">
        <v>92</v>
      </c>
      <c r="M45" s="83">
        <v>958</v>
      </c>
      <c r="N45" s="102">
        <f t="shared" si="0"/>
        <v>1149.5999999999999</v>
      </c>
      <c r="O45" s="83">
        <v>108</v>
      </c>
      <c r="P45" s="83">
        <v>78</v>
      </c>
      <c r="Q45" s="83">
        <v>573</v>
      </c>
      <c r="R45" s="83">
        <v>727</v>
      </c>
      <c r="S45" s="83">
        <v>20</v>
      </c>
      <c r="T45" s="83">
        <v>937</v>
      </c>
      <c r="U45" s="83">
        <v>1325</v>
      </c>
      <c r="V45" s="83">
        <v>11</v>
      </c>
      <c r="W45" s="83">
        <v>482</v>
      </c>
      <c r="X45" s="83">
        <v>72</v>
      </c>
      <c r="Y45" s="83">
        <v>9</v>
      </c>
      <c r="Z45" s="83">
        <v>156</v>
      </c>
      <c r="AA45" s="83">
        <v>265</v>
      </c>
      <c r="AB45" s="83">
        <v>3</v>
      </c>
      <c r="AC45" s="83">
        <v>348</v>
      </c>
      <c r="AD45" s="83">
        <v>2</v>
      </c>
      <c r="AE45" s="83">
        <v>0</v>
      </c>
      <c r="AF45" s="83">
        <v>60</v>
      </c>
      <c r="AG45" s="83">
        <v>14</v>
      </c>
      <c r="AH45" s="83">
        <v>0</v>
      </c>
      <c r="AI45" s="83">
        <v>287</v>
      </c>
      <c r="AJ45" s="83">
        <v>0</v>
      </c>
      <c r="AK45" s="83">
        <v>473</v>
      </c>
      <c r="AL45" s="83">
        <v>22</v>
      </c>
      <c r="AM45" s="83">
        <v>22</v>
      </c>
      <c r="AN45" s="83">
        <v>483</v>
      </c>
      <c r="AO45" s="83">
        <v>483</v>
      </c>
      <c r="AP45" s="83">
        <v>1</v>
      </c>
      <c r="AQ45" s="83">
        <v>0</v>
      </c>
      <c r="AR45" s="83">
        <v>130</v>
      </c>
      <c r="AS45" s="83">
        <v>25</v>
      </c>
      <c r="AT45" s="83">
        <v>2</v>
      </c>
      <c r="AU45" s="83">
        <v>44</v>
      </c>
      <c r="AV45" s="83">
        <v>9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7</v>
      </c>
      <c r="D46" s="83">
        <v>0</v>
      </c>
      <c r="E46" s="83">
        <v>0</v>
      </c>
      <c r="F46" s="83">
        <v>0</v>
      </c>
      <c r="G46" s="83">
        <v>4</v>
      </c>
      <c r="H46" s="83">
        <v>1</v>
      </c>
      <c r="I46" s="83">
        <v>0</v>
      </c>
      <c r="J46" s="83">
        <v>1</v>
      </c>
      <c r="K46" s="83">
        <v>0</v>
      </c>
      <c r="L46" s="83">
        <v>0</v>
      </c>
      <c r="M46" s="83">
        <v>52</v>
      </c>
      <c r="N46" s="102">
        <f t="shared" si="0"/>
        <v>62.4</v>
      </c>
      <c r="O46" s="83">
        <v>2</v>
      </c>
      <c r="P46" s="83">
        <v>5</v>
      </c>
      <c r="Q46" s="83">
        <v>48</v>
      </c>
      <c r="R46" s="83">
        <v>19</v>
      </c>
      <c r="S46" s="83">
        <v>2</v>
      </c>
      <c r="T46" s="83">
        <v>93</v>
      </c>
      <c r="U46" s="83">
        <v>118</v>
      </c>
      <c r="V46" s="83">
        <v>1</v>
      </c>
      <c r="W46" s="83">
        <v>9</v>
      </c>
      <c r="X46" s="83">
        <v>6</v>
      </c>
      <c r="Y46" s="83">
        <v>2</v>
      </c>
      <c r="Z46" s="83">
        <v>23</v>
      </c>
      <c r="AA46" s="83">
        <v>42</v>
      </c>
      <c r="AB46" s="83">
        <v>0</v>
      </c>
      <c r="AC46" s="83">
        <v>21</v>
      </c>
      <c r="AD46" s="83">
        <v>0</v>
      </c>
      <c r="AE46" s="83">
        <v>0</v>
      </c>
      <c r="AF46" s="83">
        <v>1</v>
      </c>
      <c r="AG46" s="83">
        <v>2</v>
      </c>
      <c r="AH46" s="83">
        <v>0</v>
      </c>
      <c r="AI46" s="83">
        <v>12</v>
      </c>
      <c r="AJ46" s="83">
        <v>0</v>
      </c>
      <c r="AK46" s="83">
        <v>19</v>
      </c>
      <c r="AL46" s="83">
        <v>0</v>
      </c>
      <c r="AM46" s="83">
        <v>0</v>
      </c>
      <c r="AN46" s="83">
        <v>44</v>
      </c>
      <c r="AO46" s="83">
        <v>44</v>
      </c>
      <c r="AP46" s="83">
        <v>0</v>
      </c>
      <c r="AQ46" s="83">
        <v>0</v>
      </c>
      <c r="AR46" s="83">
        <v>4</v>
      </c>
      <c r="AS46" s="83">
        <v>6</v>
      </c>
      <c r="AT46" s="83">
        <v>0</v>
      </c>
      <c r="AU46" s="83">
        <v>14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112</v>
      </c>
      <c r="D47" s="83">
        <v>28</v>
      </c>
      <c r="E47" s="83">
        <v>9</v>
      </c>
      <c r="F47" s="83">
        <v>17</v>
      </c>
      <c r="G47" s="83">
        <v>243</v>
      </c>
      <c r="H47" s="83">
        <v>93</v>
      </c>
      <c r="I47" s="83">
        <v>10</v>
      </c>
      <c r="J47" s="83">
        <v>96</v>
      </c>
      <c r="K47" s="83">
        <v>8</v>
      </c>
      <c r="L47" s="83">
        <v>56</v>
      </c>
      <c r="M47" s="83">
        <v>2032</v>
      </c>
      <c r="N47" s="102">
        <f t="shared" si="0"/>
        <v>2438.4</v>
      </c>
      <c r="O47" s="83">
        <v>163</v>
      </c>
      <c r="P47" s="83">
        <v>208</v>
      </c>
      <c r="Q47" s="83">
        <v>1173</v>
      </c>
      <c r="R47" s="83">
        <v>1808</v>
      </c>
      <c r="S47" s="83">
        <v>35</v>
      </c>
      <c r="T47" s="83">
        <v>1701</v>
      </c>
      <c r="U47" s="83">
        <v>3161</v>
      </c>
      <c r="V47" s="83">
        <v>138</v>
      </c>
      <c r="W47" s="83">
        <v>375</v>
      </c>
      <c r="X47" s="83">
        <v>67</v>
      </c>
      <c r="Y47" s="83">
        <v>6</v>
      </c>
      <c r="Z47" s="83">
        <v>313</v>
      </c>
      <c r="AA47" s="83">
        <v>760</v>
      </c>
      <c r="AB47" s="83">
        <v>17</v>
      </c>
      <c r="AC47" s="83">
        <v>361</v>
      </c>
      <c r="AD47" s="83">
        <v>10</v>
      </c>
      <c r="AE47" s="83">
        <v>0</v>
      </c>
      <c r="AF47" s="83">
        <v>47</v>
      </c>
      <c r="AG47" s="83">
        <v>1</v>
      </c>
      <c r="AH47" s="83">
        <v>0</v>
      </c>
      <c r="AI47" s="83">
        <v>414</v>
      </c>
      <c r="AJ47" s="83">
        <v>1</v>
      </c>
      <c r="AK47" s="83">
        <v>585</v>
      </c>
      <c r="AL47" s="83">
        <v>34</v>
      </c>
      <c r="AM47" s="83">
        <v>34</v>
      </c>
      <c r="AN47" s="83">
        <v>898</v>
      </c>
      <c r="AO47" s="83">
        <v>898</v>
      </c>
      <c r="AP47" s="83">
        <v>0</v>
      </c>
      <c r="AQ47" s="83">
        <v>0</v>
      </c>
      <c r="AR47" s="83">
        <v>233</v>
      </c>
      <c r="AS47" s="83">
        <v>74</v>
      </c>
      <c r="AT47" s="83">
        <v>4</v>
      </c>
      <c r="AU47" s="83">
        <v>136</v>
      </c>
      <c r="AV47" s="83">
        <v>22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181</v>
      </c>
      <c r="D48" s="83">
        <v>73</v>
      </c>
      <c r="E48" s="83">
        <v>73</v>
      </c>
      <c r="F48" s="83">
        <v>41</v>
      </c>
      <c r="G48" s="83">
        <v>262</v>
      </c>
      <c r="H48" s="83">
        <v>86</v>
      </c>
      <c r="I48" s="83">
        <v>0</v>
      </c>
      <c r="J48" s="83">
        <v>61</v>
      </c>
      <c r="K48" s="83">
        <v>8</v>
      </c>
      <c r="L48" s="83">
        <v>31</v>
      </c>
      <c r="M48" s="83">
        <v>1060</v>
      </c>
      <c r="N48" s="102">
        <f t="shared" si="0"/>
        <v>1272</v>
      </c>
      <c r="O48" s="83">
        <v>166</v>
      </c>
      <c r="P48" s="83">
        <v>79</v>
      </c>
      <c r="Q48" s="83">
        <v>1778</v>
      </c>
      <c r="R48" s="83">
        <v>271</v>
      </c>
      <c r="S48" s="83">
        <v>14</v>
      </c>
      <c r="T48" s="83">
        <v>2361</v>
      </c>
      <c r="U48" s="83">
        <v>1129</v>
      </c>
      <c r="V48" s="83">
        <v>24</v>
      </c>
      <c r="W48" s="83">
        <v>529</v>
      </c>
      <c r="X48" s="83">
        <v>30</v>
      </c>
      <c r="Y48" s="83">
        <v>20</v>
      </c>
      <c r="Z48" s="83">
        <v>266</v>
      </c>
      <c r="AA48" s="83">
        <v>911</v>
      </c>
      <c r="AB48" s="83">
        <v>2</v>
      </c>
      <c r="AC48" s="83">
        <v>482</v>
      </c>
      <c r="AD48" s="83">
        <v>0</v>
      </c>
      <c r="AE48" s="83">
        <v>0</v>
      </c>
      <c r="AF48" s="83">
        <v>141</v>
      </c>
      <c r="AG48" s="83">
        <v>7</v>
      </c>
      <c r="AH48" s="83">
        <v>7</v>
      </c>
      <c r="AI48" s="83">
        <v>215</v>
      </c>
      <c r="AJ48" s="83">
        <v>19</v>
      </c>
      <c r="AK48" s="83">
        <v>1227</v>
      </c>
      <c r="AL48" s="83">
        <v>46</v>
      </c>
      <c r="AM48" s="83">
        <v>46</v>
      </c>
      <c r="AN48" s="83">
        <v>914</v>
      </c>
      <c r="AO48" s="83">
        <v>914</v>
      </c>
      <c r="AP48" s="83">
        <v>11</v>
      </c>
      <c r="AQ48" s="83">
        <v>16</v>
      </c>
      <c r="AR48" s="83">
        <v>411</v>
      </c>
      <c r="AS48" s="83">
        <v>145</v>
      </c>
      <c r="AT48" s="83">
        <v>11</v>
      </c>
      <c r="AU48" s="83">
        <v>166</v>
      </c>
      <c r="AV48" s="83">
        <v>153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180</v>
      </c>
      <c r="D49" s="83">
        <v>44</v>
      </c>
      <c r="E49" s="83">
        <v>21</v>
      </c>
      <c r="F49" s="83">
        <v>58</v>
      </c>
      <c r="G49" s="83">
        <v>406</v>
      </c>
      <c r="H49" s="83">
        <v>95</v>
      </c>
      <c r="I49" s="83">
        <v>6</v>
      </c>
      <c r="J49" s="83">
        <v>25</v>
      </c>
      <c r="K49" s="83">
        <v>5</v>
      </c>
      <c r="L49" s="83">
        <v>95</v>
      </c>
      <c r="M49" s="83">
        <v>2723</v>
      </c>
      <c r="N49" s="102">
        <f t="shared" si="0"/>
        <v>3267.6</v>
      </c>
      <c r="O49" s="83">
        <v>339</v>
      </c>
      <c r="P49" s="83">
        <v>357</v>
      </c>
      <c r="Q49" s="83">
        <v>976</v>
      </c>
      <c r="R49" s="83">
        <v>946</v>
      </c>
      <c r="S49" s="83">
        <v>50</v>
      </c>
      <c r="T49" s="83">
        <v>2432</v>
      </c>
      <c r="U49" s="83">
        <v>3372</v>
      </c>
      <c r="V49" s="83">
        <v>73</v>
      </c>
      <c r="W49" s="83">
        <v>786</v>
      </c>
      <c r="X49" s="83">
        <v>104</v>
      </c>
      <c r="Y49" s="83">
        <v>35</v>
      </c>
      <c r="Z49" s="83">
        <v>718</v>
      </c>
      <c r="AA49" s="83">
        <v>1097</v>
      </c>
      <c r="AB49" s="83">
        <v>34</v>
      </c>
      <c r="AC49" s="83">
        <v>896</v>
      </c>
      <c r="AD49" s="83">
        <v>4</v>
      </c>
      <c r="AE49" s="83">
        <v>0</v>
      </c>
      <c r="AF49" s="83">
        <v>71</v>
      </c>
      <c r="AG49" s="83">
        <v>9</v>
      </c>
      <c r="AH49" s="83">
        <v>0</v>
      </c>
      <c r="AI49" s="83">
        <v>917</v>
      </c>
      <c r="AJ49" s="83">
        <v>9</v>
      </c>
      <c r="AK49" s="83">
        <v>2380</v>
      </c>
      <c r="AL49" s="83">
        <v>82</v>
      </c>
      <c r="AM49" s="83">
        <v>82</v>
      </c>
      <c r="AN49" s="83">
        <v>1415</v>
      </c>
      <c r="AO49" s="83">
        <v>1415</v>
      </c>
      <c r="AP49" s="83">
        <v>7</v>
      </c>
      <c r="AQ49" s="83">
        <v>19</v>
      </c>
      <c r="AR49" s="83">
        <v>559</v>
      </c>
      <c r="AS49" s="83">
        <v>60</v>
      </c>
      <c r="AT49" s="83">
        <v>11</v>
      </c>
      <c r="AU49" s="83">
        <v>119</v>
      </c>
      <c r="AV49" s="83">
        <v>44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20</v>
      </c>
      <c r="D50" s="83">
        <v>25</v>
      </c>
      <c r="E50" s="83">
        <v>0</v>
      </c>
      <c r="F50" s="83">
        <v>13</v>
      </c>
      <c r="G50" s="83">
        <v>99</v>
      </c>
      <c r="H50" s="83">
        <v>50</v>
      </c>
      <c r="I50" s="83">
        <v>0</v>
      </c>
      <c r="J50" s="83">
        <v>14</v>
      </c>
      <c r="K50" s="83">
        <v>13</v>
      </c>
      <c r="L50" s="83">
        <v>37</v>
      </c>
      <c r="M50" s="83">
        <v>896</v>
      </c>
      <c r="N50" s="102">
        <f t="shared" si="0"/>
        <v>1075.2</v>
      </c>
      <c r="O50" s="83">
        <v>258</v>
      </c>
      <c r="P50" s="83">
        <v>108</v>
      </c>
      <c r="Q50" s="83">
        <v>1153</v>
      </c>
      <c r="R50" s="83">
        <v>1071</v>
      </c>
      <c r="S50" s="83">
        <v>38</v>
      </c>
      <c r="T50" s="83">
        <v>1067</v>
      </c>
      <c r="U50" s="83">
        <v>1490</v>
      </c>
      <c r="V50" s="83">
        <v>73</v>
      </c>
      <c r="W50" s="83">
        <v>641</v>
      </c>
      <c r="X50" s="83">
        <v>37</v>
      </c>
      <c r="Y50" s="83">
        <v>1</v>
      </c>
      <c r="Z50" s="83">
        <v>132</v>
      </c>
      <c r="AA50" s="83">
        <v>150</v>
      </c>
      <c r="AB50" s="83">
        <v>16</v>
      </c>
      <c r="AC50" s="83">
        <v>209</v>
      </c>
      <c r="AD50" s="83">
        <v>2</v>
      </c>
      <c r="AE50" s="83">
        <v>0</v>
      </c>
      <c r="AF50" s="83">
        <v>55</v>
      </c>
      <c r="AG50" s="83">
        <v>2</v>
      </c>
      <c r="AH50" s="83">
        <v>1</v>
      </c>
      <c r="AI50" s="83">
        <v>190</v>
      </c>
      <c r="AJ50" s="83">
        <v>13</v>
      </c>
      <c r="AK50" s="83">
        <v>463</v>
      </c>
      <c r="AL50" s="83">
        <v>3</v>
      </c>
      <c r="AM50" s="83">
        <v>3</v>
      </c>
      <c r="AN50" s="83">
        <v>996</v>
      </c>
      <c r="AO50" s="83">
        <v>996</v>
      </c>
      <c r="AP50" s="83">
        <v>0</v>
      </c>
      <c r="AQ50" s="83">
        <v>0</v>
      </c>
      <c r="AR50" s="83">
        <v>324</v>
      </c>
      <c r="AS50" s="83">
        <v>0</v>
      </c>
      <c r="AT50" s="83">
        <v>0</v>
      </c>
      <c r="AU50" s="83">
        <v>131</v>
      </c>
      <c r="AV50" s="83">
        <v>17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64</v>
      </c>
      <c r="D51" s="83">
        <v>98</v>
      </c>
      <c r="E51" s="83">
        <v>0</v>
      </c>
      <c r="F51" s="83">
        <v>29</v>
      </c>
      <c r="G51" s="83">
        <v>225</v>
      </c>
      <c r="H51" s="83">
        <v>56</v>
      </c>
      <c r="I51" s="83">
        <v>2</v>
      </c>
      <c r="J51" s="83">
        <v>16</v>
      </c>
      <c r="K51" s="83">
        <v>5</v>
      </c>
      <c r="L51" s="83">
        <v>16</v>
      </c>
      <c r="M51" s="83">
        <v>1300</v>
      </c>
      <c r="N51" s="102">
        <f t="shared" si="0"/>
        <v>1560</v>
      </c>
      <c r="O51" s="83">
        <v>136</v>
      </c>
      <c r="P51" s="83">
        <v>48</v>
      </c>
      <c r="Q51" s="83">
        <v>1021</v>
      </c>
      <c r="R51" s="83">
        <v>713</v>
      </c>
      <c r="S51" s="83">
        <v>15</v>
      </c>
      <c r="T51" s="83">
        <v>966</v>
      </c>
      <c r="U51" s="83">
        <v>1220</v>
      </c>
      <c r="V51" s="83">
        <v>71</v>
      </c>
      <c r="W51" s="83">
        <v>498</v>
      </c>
      <c r="X51" s="83">
        <v>8</v>
      </c>
      <c r="Y51" s="83">
        <v>1</v>
      </c>
      <c r="Z51" s="83">
        <v>146</v>
      </c>
      <c r="AA51" s="83">
        <v>232</v>
      </c>
      <c r="AB51" s="83">
        <v>1</v>
      </c>
      <c r="AC51" s="83">
        <v>310</v>
      </c>
      <c r="AD51" s="83">
        <v>0</v>
      </c>
      <c r="AE51" s="83">
        <v>0</v>
      </c>
      <c r="AF51" s="83">
        <v>115</v>
      </c>
      <c r="AG51" s="83">
        <v>4</v>
      </c>
      <c r="AH51" s="83">
        <v>10</v>
      </c>
      <c r="AI51" s="83">
        <v>346</v>
      </c>
      <c r="AJ51" s="83">
        <v>29</v>
      </c>
      <c r="AK51" s="83">
        <v>859</v>
      </c>
      <c r="AL51" s="83">
        <v>21</v>
      </c>
      <c r="AM51" s="83">
        <v>21</v>
      </c>
      <c r="AN51" s="83">
        <v>511</v>
      </c>
      <c r="AO51" s="83">
        <v>511</v>
      </c>
      <c r="AP51" s="83">
        <v>0</v>
      </c>
      <c r="AQ51" s="83">
        <v>17</v>
      </c>
      <c r="AR51" s="83">
        <v>29</v>
      </c>
      <c r="AS51" s="83">
        <v>34</v>
      </c>
      <c r="AT51" s="83">
        <v>13</v>
      </c>
      <c r="AU51" s="83">
        <v>28</v>
      </c>
      <c r="AV51" s="83">
        <v>21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2</v>
      </c>
      <c r="D52" s="83">
        <v>3</v>
      </c>
      <c r="E52" s="83">
        <v>0</v>
      </c>
      <c r="F52" s="83">
        <v>4</v>
      </c>
      <c r="G52" s="83">
        <v>11</v>
      </c>
      <c r="H52" s="83">
        <v>7</v>
      </c>
      <c r="I52" s="83">
        <v>0</v>
      </c>
      <c r="J52" s="83">
        <v>6</v>
      </c>
      <c r="K52" s="83">
        <v>0</v>
      </c>
      <c r="L52" s="83">
        <v>10</v>
      </c>
      <c r="M52" s="83">
        <v>229</v>
      </c>
      <c r="N52" s="102">
        <f t="shared" si="0"/>
        <v>274.8</v>
      </c>
      <c r="O52" s="83">
        <v>47</v>
      </c>
      <c r="P52" s="83">
        <v>39</v>
      </c>
      <c r="Q52" s="83">
        <v>125</v>
      </c>
      <c r="R52" s="83">
        <v>451</v>
      </c>
      <c r="S52" s="83">
        <v>2</v>
      </c>
      <c r="T52" s="83">
        <v>260</v>
      </c>
      <c r="U52" s="83">
        <v>634</v>
      </c>
      <c r="V52" s="83">
        <v>34</v>
      </c>
      <c r="W52" s="83">
        <v>85</v>
      </c>
      <c r="X52" s="83">
        <v>18</v>
      </c>
      <c r="Y52" s="83">
        <v>0</v>
      </c>
      <c r="Z52" s="83">
        <v>87</v>
      </c>
      <c r="AA52" s="83">
        <v>128</v>
      </c>
      <c r="AB52" s="83">
        <v>2</v>
      </c>
      <c r="AC52" s="83">
        <v>105</v>
      </c>
      <c r="AD52" s="83">
        <v>0</v>
      </c>
      <c r="AE52" s="83">
        <v>0</v>
      </c>
      <c r="AF52" s="83">
        <v>2</v>
      </c>
      <c r="AG52" s="83">
        <v>0</v>
      </c>
      <c r="AH52" s="83">
        <v>0</v>
      </c>
      <c r="AI52" s="83">
        <v>33</v>
      </c>
      <c r="AJ52" s="83">
        <v>11</v>
      </c>
      <c r="AK52" s="83">
        <v>55</v>
      </c>
      <c r="AL52" s="83">
        <v>1</v>
      </c>
      <c r="AM52" s="83">
        <v>1</v>
      </c>
      <c r="AN52" s="83">
        <v>137</v>
      </c>
      <c r="AO52" s="83">
        <v>102</v>
      </c>
      <c r="AP52" s="83">
        <v>0</v>
      </c>
      <c r="AQ52" s="83">
        <v>0</v>
      </c>
      <c r="AR52" s="83">
        <v>80</v>
      </c>
      <c r="AS52" s="83">
        <v>13</v>
      </c>
      <c r="AT52" s="83">
        <v>0</v>
      </c>
      <c r="AU52" s="83">
        <v>19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2</v>
      </c>
      <c r="E53" s="83">
        <v>2</v>
      </c>
      <c r="F53" s="83">
        <v>14</v>
      </c>
      <c r="G53" s="83">
        <v>27</v>
      </c>
      <c r="H53" s="83">
        <v>7</v>
      </c>
      <c r="I53" s="83">
        <v>0</v>
      </c>
      <c r="J53" s="83">
        <v>8</v>
      </c>
      <c r="K53" s="83">
        <v>3</v>
      </c>
      <c r="L53" s="83">
        <v>17</v>
      </c>
      <c r="M53" s="83">
        <v>546</v>
      </c>
      <c r="N53" s="102">
        <f t="shared" si="0"/>
        <v>655.19999999999993</v>
      </c>
      <c r="O53" s="83">
        <v>114</v>
      </c>
      <c r="P53" s="83">
        <v>73</v>
      </c>
      <c r="Q53" s="83">
        <v>433</v>
      </c>
      <c r="R53" s="83">
        <v>213</v>
      </c>
      <c r="S53" s="83">
        <v>12</v>
      </c>
      <c r="T53" s="83">
        <v>909</v>
      </c>
      <c r="U53" s="83">
        <v>666</v>
      </c>
      <c r="V53" s="83">
        <v>32</v>
      </c>
      <c r="W53" s="83">
        <v>155</v>
      </c>
      <c r="X53" s="83">
        <v>21</v>
      </c>
      <c r="Y53" s="83">
        <v>7</v>
      </c>
      <c r="Z53" s="83">
        <v>227</v>
      </c>
      <c r="AA53" s="83">
        <v>387</v>
      </c>
      <c r="AB53" s="83">
        <v>2</v>
      </c>
      <c r="AC53" s="83">
        <v>210</v>
      </c>
      <c r="AD53" s="83">
        <v>0</v>
      </c>
      <c r="AE53" s="83">
        <v>0</v>
      </c>
      <c r="AF53" s="83">
        <v>25</v>
      </c>
      <c r="AG53" s="83">
        <v>0</v>
      </c>
      <c r="AH53" s="83">
        <v>0</v>
      </c>
      <c r="AI53" s="83">
        <v>113</v>
      </c>
      <c r="AJ53" s="83">
        <v>12</v>
      </c>
      <c r="AK53" s="83">
        <v>292</v>
      </c>
      <c r="AL53" s="83">
        <v>4</v>
      </c>
      <c r="AM53" s="83">
        <v>4</v>
      </c>
      <c r="AN53" s="83">
        <v>369</v>
      </c>
      <c r="AO53" s="83">
        <v>369</v>
      </c>
      <c r="AP53" s="83">
        <v>0</v>
      </c>
      <c r="AQ53" s="83">
        <v>0</v>
      </c>
      <c r="AR53" s="83">
        <v>113</v>
      </c>
      <c r="AS53" s="83">
        <v>108</v>
      </c>
      <c r="AT53" s="83">
        <v>1</v>
      </c>
      <c r="AU53" s="83">
        <v>59</v>
      </c>
      <c r="AV53" s="83">
        <v>16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8</v>
      </c>
      <c r="D54" s="83">
        <v>3</v>
      </c>
      <c r="E54" s="83">
        <v>0</v>
      </c>
      <c r="F54" s="83">
        <v>1</v>
      </c>
      <c r="G54" s="83">
        <v>28</v>
      </c>
      <c r="H54" s="83">
        <v>14</v>
      </c>
      <c r="I54" s="83">
        <v>1</v>
      </c>
      <c r="J54" s="83">
        <v>2</v>
      </c>
      <c r="K54" s="83">
        <v>0</v>
      </c>
      <c r="L54" s="83">
        <v>9</v>
      </c>
      <c r="M54" s="83">
        <v>206</v>
      </c>
      <c r="N54" s="102">
        <f t="shared" si="0"/>
        <v>247.2</v>
      </c>
      <c r="O54" s="83">
        <v>39</v>
      </c>
      <c r="P54" s="83">
        <v>19</v>
      </c>
      <c r="Q54" s="83">
        <v>181</v>
      </c>
      <c r="R54" s="83">
        <v>94</v>
      </c>
      <c r="S54" s="83">
        <v>6</v>
      </c>
      <c r="T54" s="83">
        <v>248</v>
      </c>
      <c r="U54" s="83">
        <v>217</v>
      </c>
      <c r="V54" s="83">
        <v>4</v>
      </c>
      <c r="W54" s="83">
        <v>85</v>
      </c>
      <c r="X54" s="83">
        <v>20</v>
      </c>
      <c r="Y54" s="83">
        <v>9</v>
      </c>
      <c r="Z54" s="83">
        <v>83</v>
      </c>
      <c r="AA54" s="83">
        <v>93</v>
      </c>
      <c r="AB54" s="83">
        <v>0</v>
      </c>
      <c r="AC54" s="83">
        <v>94</v>
      </c>
      <c r="AD54" s="83">
        <v>0</v>
      </c>
      <c r="AE54" s="83">
        <v>0</v>
      </c>
      <c r="AF54" s="83">
        <v>8</v>
      </c>
      <c r="AG54" s="83">
        <v>0</v>
      </c>
      <c r="AH54" s="83">
        <v>0</v>
      </c>
      <c r="AI54" s="83">
        <v>63</v>
      </c>
      <c r="AJ54" s="83">
        <v>6</v>
      </c>
      <c r="AK54" s="83">
        <v>85</v>
      </c>
      <c r="AL54" s="83">
        <v>13</v>
      </c>
      <c r="AM54" s="83">
        <v>13</v>
      </c>
      <c r="AN54" s="83">
        <v>126</v>
      </c>
      <c r="AO54" s="83">
        <v>126</v>
      </c>
      <c r="AP54" s="83">
        <v>0</v>
      </c>
      <c r="AQ54" s="83">
        <v>0</v>
      </c>
      <c r="AR54" s="83">
        <v>62</v>
      </c>
      <c r="AS54" s="83">
        <v>16</v>
      </c>
      <c r="AT54" s="83">
        <v>0</v>
      </c>
      <c r="AU54" s="83">
        <v>24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10</v>
      </c>
      <c r="D55" s="83">
        <v>19</v>
      </c>
      <c r="E55" s="83">
        <v>3</v>
      </c>
      <c r="F55" s="83">
        <v>11</v>
      </c>
      <c r="G55" s="83">
        <v>34</v>
      </c>
      <c r="H55" s="83">
        <v>28</v>
      </c>
      <c r="I55" s="83">
        <v>1</v>
      </c>
      <c r="J55" s="83">
        <v>9</v>
      </c>
      <c r="K55" s="83">
        <v>0</v>
      </c>
      <c r="L55" s="83">
        <v>40</v>
      </c>
      <c r="M55" s="83">
        <v>278</v>
      </c>
      <c r="N55" s="102">
        <f t="shared" si="0"/>
        <v>333.59999999999997</v>
      </c>
      <c r="O55" s="83">
        <v>50</v>
      </c>
      <c r="P55" s="83">
        <v>31</v>
      </c>
      <c r="Q55" s="83">
        <v>222</v>
      </c>
      <c r="R55" s="83">
        <v>225</v>
      </c>
      <c r="S55" s="83">
        <v>27</v>
      </c>
      <c r="T55" s="83">
        <v>554</v>
      </c>
      <c r="U55" s="83">
        <v>499</v>
      </c>
      <c r="V55" s="83">
        <v>14</v>
      </c>
      <c r="W55" s="83">
        <v>280</v>
      </c>
      <c r="X55" s="83">
        <v>22</v>
      </c>
      <c r="Y55" s="83">
        <v>6</v>
      </c>
      <c r="Z55" s="83">
        <v>182</v>
      </c>
      <c r="AA55" s="83">
        <v>323</v>
      </c>
      <c r="AB55" s="83">
        <v>1</v>
      </c>
      <c r="AC55" s="83">
        <v>306</v>
      </c>
      <c r="AD55" s="83">
        <v>1</v>
      </c>
      <c r="AE55" s="83">
        <v>0</v>
      </c>
      <c r="AF55" s="83">
        <v>10</v>
      </c>
      <c r="AG55" s="83">
        <v>1</v>
      </c>
      <c r="AH55" s="83">
        <v>0</v>
      </c>
      <c r="AI55" s="83">
        <v>70</v>
      </c>
      <c r="AJ55" s="83">
        <v>2</v>
      </c>
      <c r="AK55" s="83">
        <v>174</v>
      </c>
      <c r="AL55" s="83">
        <v>11</v>
      </c>
      <c r="AM55" s="83">
        <v>11</v>
      </c>
      <c r="AN55" s="83">
        <v>436</v>
      </c>
      <c r="AO55" s="83">
        <v>436</v>
      </c>
      <c r="AP55" s="83">
        <v>1</v>
      </c>
      <c r="AQ55" s="83">
        <v>0</v>
      </c>
      <c r="AR55" s="83">
        <v>148</v>
      </c>
      <c r="AS55" s="83">
        <v>17</v>
      </c>
      <c r="AT55" s="83">
        <v>0</v>
      </c>
      <c r="AU55" s="83">
        <v>67</v>
      </c>
      <c r="AV55" s="83">
        <v>7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17</v>
      </c>
      <c r="D56" s="83">
        <v>9</v>
      </c>
      <c r="E56" s="83">
        <v>10</v>
      </c>
      <c r="F56" s="83">
        <v>10</v>
      </c>
      <c r="G56" s="83">
        <v>23</v>
      </c>
      <c r="H56" s="83">
        <v>23</v>
      </c>
      <c r="I56" s="83">
        <v>0</v>
      </c>
      <c r="J56" s="83">
        <v>12</v>
      </c>
      <c r="K56" s="83">
        <v>2</v>
      </c>
      <c r="L56" s="83">
        <v>27</v>
      </c>
      <c r="M56" s="83">
        <v>227</v>
      </c>
      <c r="N56" s="102">
        <f t="shared" si="0"/>
        <v>272.39999999999998</v>
      </c>
      <c r="O56" s="83">
        <v>40</v>
      </c>
      <c r="P56" s="83">
        <v>13</v>
      </c>
      <c r="Q56" s="83">
        <v>170</v>
      </c>
      <c r="R56" s="83">
        <v>110</v>
      </c>
      <c r="S56" s="83">
        <v>8</v>
      </c>
      <c r="T56" s="83">
        <v>441</v>
      </c>
      <c r="U56" s="83">
        <v>380</v>
      </c>
      <c r="V56" s="83">
        <v>14</v>
      </c>
      <c r="W56" s="83">
        <v>61</v>
      </c>
      <c r="X56" s="83">
        <v>18</v>
      </c>
      <c r="Y56" s="83">
        <v>2</v>
      </c>
      <c r="Z56" s="83">
        <v>107</v>
      </c>
      <c r="AA56" s="83">
        <v>176</v>
      </c>
      <c r="AB56" s="83">
        <v>1</v>
      </c>
      <c r="AC56" s="83">
        <v>86</v>
      </c>
      <c r="AD56" s="83">
        <v>0</v>
      </c>
      <c r="AE56" s="83">
        <v>0</v>
      </c>
      <c r="AF56" s="83">
        <v>8</v>
      </c>
      <c r="AG56" s="83">
        <v>0</v>
      </c>
      <c r="AH56" s="83">
        <v>0</v>
      </c>
      <c r="AI56" s="83">
        <v>40</v>
      </c>
      <c r="AJ56" s="83">
        <v>0</v>
      </c>
      <c r="AK56" s="83">
        <v>110</v>
      </c>
      <c r="AL56" s="83">
        <v>9</v>
      </c>
      <c r="AM56" s="83">
        <v>9</v>
      </c>
      <c r="AN56" s="83">
        <v>149</v>
      </c>
      <c r="AO56" s="83">
        <v>149</v>
      </c>
      <c r="AP56" s="83">
        <v>0</v>
      </c>
      <c r="AQ56" s="83">
        <v>0</v>
      </c>
      <c r="AR56" s="83">
        <v>29</v>
      </c>
      <c r="AS56" s="83">
        <v>40</v>
      </c>
      <c r="AT56" s="83">
        <v>1</v>
      </c>
      <c r="AU56" s="83">
        <v>38</v>
      </c>
      <c r="AV56" s="83">
        <v>6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125</v>
      </c>
      <c r="D57" s="83">
        <v>51</v>
      </c>
      <c r="E57" s="83">
        <v>9</v>
      </c>
      <c r="F57" s="83">
        <v>59</v>
      </c>
      <c r="G57" s="83">
        <v>220</v>
      </c>
      <c r="H57" s="83">
        <v>106</v>
      </c>
      <c r="I57" s="83">
        <v>6</v>
      </c>
      <c r="J57" s="83">
        <v>25</v>
      </c>
      <c r="K57" s="83">
        <v>39</v>
      </c>
      <c r="L57" s="83">
        <v>114</v>
      </c>
      <c r="M57" s="83">
        <v>2843</v>
      </c>
      <c r="N57" s="102">
        <f t="shared" si="0"/>
        <v>3411.6</v>
      </c>
      <c r="O57" s="83">
        <v>397</v>
      </c>
      <c r="P57" s="83">
        <v>479</v>
      </c>
      <c r="Q57" s="83">
        <v>4057</v>
      </c>
      <c r="R57" s="83">
        <v>3960</v>
      </c>
      <c r="S57" s="83">
        <v>108</v>
      </c>
      <c r="T57" s="83">
        <v>4589</v>
      </c>
      <c r="U57" s="83">
        <v>6886</v>
      </c>
      <c r="V57" s="83">
        <v>310</v>
      </c>
      <c r="W57" s="83">
        <v>1983</v>
      </c>
      <c r="X57" s="83">
        <v>153</v>
      </c>
      <c r="Y57" s="83">
        <v>52</v>
      </c>
      <c r="Z57" s="83">
        <v>628</v>
      </c>
      <c r="AA57" s="83">
        <v>1283</v>
      </c>
      <c r="AB57" s="83">
        <v>54</v>
      </c>
      <c r="AC57" s="83">
        <v>1047</v>
      </c>
      <c r="AD57" s="83">
        <v>8</v>
      </c>
      <c r="AE57" s="83">
        <v>0</v>
      </c>
      <c r="AF57" s="83">
        <v>25</v>
      </c>
      <c r="AG57" s="83">
        <v>38</v>
      </c>
      <c r="AH57" s="83">
        <v>0</v>
      </c>
      <c r="AI57" s="83">
        <v>527</v>
      </c>
      <c r="AJ57" s="83">
        <v>29</v>
      </c>
      <c r="AK57" s="83">
        <v>1462</v>
      </c>
      <c r="AL57" s="83">
        <v>20</v>
      </c>
      <c r="AM57" s="83">
        <v>20</v>
      </c>
      <c r="AN57" s="83">
        <v>2436</v>
      </c>
      <c r="AO57" s="83">
        <v>2436</v>
      </c>
      <c r="AP57" s="83">
        <v>1</v>
      </c>
      <c r="AQ57" s="83">
        <v>5</v>
      </c>
      <c r="AR57" s="83">
        <v>614</v>
      </c>
      <c r="AS57" s="83">
        <v>131</v>
      </c>
      <c r="AT57" s="83">
        <v>20</v>
      </c>
      <c r="AU57" s="83">
        <v>249</v>
      </c>
      <c r="AV57" s="83">
        <v>74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3</v>
      </c>
      <c r="D58" s="83">
        <v>2</v>
      </c>
      <c r="E58" s="83">
        <v>0</v>
      </c>
      <c r="F58" s="83">
        <v>3</v>
      </c>
      <c r="G58" s="83">
        <v>5</v>
      </c>
      <c r="H58" s="83">
        <v>1</v>
      </c>
      <c r="I58" s="83">
        <v>0</v>
      </c>
      <c r="J58" s="83">
        <v>0</v>
      </c>
      <c r="K58" s="83">
        <v>1</v>
      </c>
      <c r="L58" s="83">
        <v>3</v>
      </c>
      <c r="M58" s="83">
        <v>112</v>
      </c>
      <c r="N58" s="102">
        <f t="shared" si="0"/>
        <v>134.4</v>
      </c>
      <c r="O58" s="83">
        <v>5</v>
      </c>
      <c r="P58" s="83">
        <v>19</v>
      </c>
      <c r="Q58" s="83">
        <v>46</v>
      </c>
      <c r="R58" s="83">
        <v>35</v>
      </c>
      <c r="S58" s="83">
        <v>2</v>
      </c>
      <c r="T58" s="83">
        <v>141</v>
      </c>
      <c r="U58" s="83">
        <v>119</v>
      </c>
      <c r="V58" s="83">
        <v>6</v>
      </c>
      <c r="W58" s="83">
        <v>35</v>
      </c>
      <c r="X58" s="83">
        <v>2</v>
      </c>
      <c r="Y58" s="83">
        <v>3</v>
      </c>
      <c r="Z58" s="83">
        <v>22</v>
      </c>
      <c r="AA58" s="83">
        <v>57</v>
      </c>
      <c r="AB58" s="83">
        <v>0</v>
      </c>
      <c r="AC58" s="83">
        <v>45</v>
      </c>
      <c r="AD58" s="83">
        <v>0</v>
      </c>
      <c r="AE58" s="83">
        <v>0</v>
      </c>
      <c r="AF58" s="83">
        <v>4</v>
      </c>
      <c r="AG58" s="83">
        <v>0</v>
      </c>
      <c r="AH58" s="83">
        <v>0</v>
      </c>
      <c r="AI58" s="83">
        <v>6</v>
      </c>
      <c r="AJ58" s="83">
        <v>0</v>
      </c>
      <c r="AK58" s="83">
        <v>46</v>
      </c>
      <c r="AL58" s="83">
        <v>0</v>
      </c>
      <c r="AM58" s="83">
        <v>0</v>
      </c>
      <c r="AN58" s="83">
        <v>87</v>
      </c>
      <c r="AO58" s="83">
        <v>87</v>
      </c>
      <c r="AP58" s="83">
        <v>0</v>
      </c>
      <c r="AQ58" s="83">
        <v>0</v>
      </c>
      <c r="AR58" s="83">
        <v>19</v>
      </c>
      <c r="AS58" s="83">
        <v>5</v>
      </c>
      <c r="AT58" s="83">
        <v>0</v>
      </c>
      <c r="AU58" s="83">
        <v>16</v>
      </c>
      <c r="AV58" s="83">
        <v>3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2175</v>
      </c>
      <c r="D59" s="83">
        <v>561</v>
      </c>
      <c r="E59" s="83">
        <v>186</v>
      </c>
      <c r="F59" s="83">
        <v>952</v>
      </c>
      <c r="G59" s="83">
        <v>3603</v>
      </c>
      <c r="H59" s="83">
        <v>1298</v>
      </c>
      <c r="I59" s="83">
        <v>105</v>
      </c>
      <c r="J59" s="83">
        <v>760</v>
      </c>
      <c r="K59">
        <v>240</v>
      </c>
      <c r="L59" s="98">
        <v>1179</v>
      </c>
      <c r="M59" s="98">
        <v>23581</v>
      </c>
      <c r="N59" s="102">
        <f t="shared" si="0"/>
        <v>28297.200000000001</v>
      </c>
      <c r="O59" s="98">
        <v>1828</v>
      </c>
      <c r="P59">
        <v>969</v>
      </c>
      <c r="Q59" s="83">
        <v>16226</v>
      </c>
      <c r="R59" s="83">
        <v>23512</v>
      </c>
      <c r="S59" s="83">
        <v>942</v>
      </c>
      <c r="T59" s="83">
        <v>27459</v>
      </c>
      <c r="U59" s="83">
        <v>50582</v>
      </c>
      <c r="V59" s="83">
        <v>1748</v>
      </c>
      <c r="W59" s="83">
        <v>6539</v>
      </c>
      <c r="X59" s="98">
        <v>1874</v>
      </c>
      <c r="Y59">
        <v>173</v>
      </c>
      <c r="Z59" s="98">
        <v>4295</v>
      </c>
      <c r="AA59" s="98">
        <v>7858</v>
      </c>
      <c r="AB59">
        <v>299</v>
      </c>
      <c r="AC59" s="98">
        <v>7371</v>
      </c>
      <c r="AD59">
        <v>48</v>
      </c>
      <c r="AE59">
        <v>4</v>
      </c>
      <c r="AF59">
        <v>557</v>
      </c>
      <c r="AG59">
        <v>92</v>
      </c>
      <c r="AH59">
        <v>1</v>
      </c>
      <c r="AI59" s="98">
        <v>4251</v>
      </c>
      <c r="AJ59">
        <v>58</v>
      </c>
      <c r="AK59" s="83">
        <v>10279</v>
      </c>
      <c r="AL59" s="83">
        <v>306</v>
      </c>
      <c r="AM59" s="83">
        <v>306</v>
      </c>
      <c r="AN59" s="83">
        <v>15200</v>
      </c>
      <c r="AO59" s="83">
        <v>15200</v>
      </c>
      <c r="AP59" s="83">
        <v>21</v>
      </c>
      <c r="AQ59" s="83">
        <v>15</v>
      </c>
      <c r="AR59" s="83">
        <v>3019</v>
      </c>
      <c r="AS59" s="83">
        <v>441</v>
      </c>
      <c r="AT59" s="83">
        <v>70</v>
      </c>
      <c r="AU59" s="83">
        <v>1314</v>
      </c>
      <c r="AV59" s="83">
        <v>352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3</v>
      </c>
      <c r="D60" s="83">
        <v>2</v>
      </c>
      <c r="E60" s="83">
        <v>0</v>
      </c>
      <c r="F60" s="83">
        <v>5</v>
      </c>
      <c r="G60" s="83">
        <v>1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54</v>
      </c>
      <c r="N60" s="102">
        <f t="shared" si="0"/>
        <v>64.8</v>
      </c>
      <c r="O60" s="83">
        <v>4</v>
      </c>
      <c r="P60" s="83">
        <v>9</v>
      </c>
      <c r="Q60" s="83">
        <v>20</v>
      </c>
      <c r="R60" s="83">
        <v>12</v>
      </c>
      <c r="S60" s="83">
        <v>2</v>
      </c>
      <c r="T60" s="83">
        <v>113</v>
      </c>
      <c r="U60" s="83">
        <v>81</v>
      </c>
      <c r="V60" s="83">
        <v>2</v>
      </c>
      <c r="W60" s="83">
        <v>7</v>
      </c>
      <c r="X60" s="83">
        <v>0</v>
      </c>
      <c r="Y60" s="83">
        <v>0</v>
      </c>
      <c r="Z60" s="83">
        <v>0</v>
      </c>
      <c r="AA60" s="83">
        <v>31</v>
      </c>
      <c r="AB60" s="83">
        <v>0</v>
      </c>
      <c r="AC60" s="83">
        <v>13</v>
      </c>
      <c r="AD60" s="83">
        <v>0</v>
      </c>
      <c r="AE60" s="83">
        <v>0</v>
      </c>
      <c r="AF60" s="83">
        <v>1</v>
      </c>
      <c r="AG60" s="83">
        <v>0</v>
      </c>
      <c r="AH60" s="83">
        <v>0</v>
      </c>
      <c r="AI60" s="83">
        <v>1</v>
      </c>
      <c r="AJ60" s="83">
        <v>0</v>
      </c>
      <c r="AK60" s="83">
        <v>52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10</v>
      </c>
      <c r="AS60" s="83">
        <v>7</v>
      </c>
      <c r="AT60" s="83">
        <v>0</v>
      </c>
      <c r="AU60" s="83">
        <v>8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33</v>
      </c>
      <c r="D61" s="83">
        <v>19</v>
      </c>
      <c r="E61" s="83">
        <v>7</v>
      </c>
      <c r="F61" s="83">
        <v>9</v>
      </c>
      <c r="G61" s="83">
        <v>69</v>
      </c>
      <c r="H61" s="83">
        <v>39</v>
      </c>
      <c r="I61" s="83">
        <v>2</v>
      </c>
      <c r="J61" s="83">
        <v>25</v>
      </c>
      <c r="K61" s="83">
        <v>0</v>
      </c>
      <c r="L61" s="83">
        <v>17</v>
      </c>
      <c r="M61" s="83">
        <v>642</v>
      </c>
      <c r="N61" s="102">
        <f t="shared" si="0"/>
        <v>770.4</v>
      </c>
      <c r="O61" s="83">
        <v>125</v>
      </c>
      <c r="P61" s="83">
        <v>42</v>
      </c>
      <c r="Q61" s="83">
        <v>409</v>
      </c>
      <c r="R61" s="83">
        <v>362</v>
      </c>
      <c r="S61" s="83">
        <v>7</v>
      </c>
      <c r="T61" s="83">
        <v>1023</v>
      </c>
      <c r="U61" s="83">
        <v>634</v>
      </c>
      <c r="V61" s="83">
        <v>29</v>
      </c>
      <c r="W61" s="83">
        <v>254</v>
      </c>
      <c r="X61" s="83">
        <v>44</v>
      </c>
      <c r="Y61" s="83">
        <v>6</v>
      </c>
      <c r="Z61" s="83">
        <v>231</v>
      </c>
      <c r="AA61" s="83">
        <v>597</v>
      </c>
      <c r="AB61" s="83">
        <v>6</v>
      </c>
      <c r="AC61" s="83">
        <v>333</v>
      </c>
      <c r="AD61" s="83">
        <v>2</v>
      </c>
      <c r="AE61" s="83">
        <v>0</v>
      </c>
      <c r="AF61" s="83">
        <v>26</v>
      </c>
      <c r="AG61" s="83">
        <v>5</v>
      </c>
      <c r="AH61" s="83">
        <v>0</v>
      </c>
      <c r="AI61" s="83">
        <v>143</v>
      </c>
      <c r="AJ61" s="83">
        <v>1</v>
      </c>
      <c r="AK61" s="83">
        <v>359</v>
      </c>
      <c r="AL61" s="83">
        <v>8</v>
      </c>
      <c r="AM61" s="83">
        <v>8</v>
      </c>
      <c r="AN61" s="83">
        <v>441</v>
      </c>
      <c r="AO61" s="83">
        <v>441</v>
      </c>
      <c r="AP61" s="83">
        <v>4</v>
      </c>
      <c r="AQ61" s="83">
        <v>4</v>
      </c>
      <c r="AR61" s="83">
        <v>171</v>
      </c>
      <c r="AS61" s="83">
        <v>126</v>
      </c>
      <c r="AT61" s="83">
        <v>1</v>
      </c>
      <c r="AU61" s="83">
        <v>162</v>
      </c>
      <c r="AV61" s="83">
        <v>18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1" t="s">
        <v>123</v>
      </c>
      <c r="AY63" s="141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8065</v>
      </c>
      <c r="D64" s="62">
        <f t="shared" si="1"/>
        <v>3305</v>
      </c>
      <c r="E64" s="62">
        <f t="shared" si="1"/>
        <v>621</v>
      </c>
      <c r="F64" s="62">
        <f t="shared" si="1"/>
        <v>3473</v>
      </c>
      <c r="G64" s="62">
        <f t="shared" si="1"/>
        <v>15412</v>
      </c>
      <c r="H64" s="62">
        <f t="shared" si="1"/>
        <v>5567</v>
      </c>
      <c r="I64" s="62">
        <f t="shared" si="1"/>
        <v>371</v>
      </c>
      <c r="J64" s="62">
        <f t="shared" si="1"/>
        <v>2951</v>
      </c>
      <c r="K64" s="62">
        <f t="shared" si="1"/>
        <v>555</v>
      </c>
      <c r="L64" s="62">
        <f t="shared" si="1"/>
        <v>4101</v>
      </c>
      <c r="M64" s="62"/>
      <c r="N64" s="62">
        <f>SUM(N3:N61)</f>
        <v>126235.19999999997</v>
      </c>
      <c r="O64" s="62">
        <f>SUM(O3:O61)</f>
        <v>12475</v>
      </c>
      <c r="P64" s="62"/>
      <c r="Q64" s="64">
        <f t="shared" si="1"/>
        <v>77852</v>
      </c>
      <c r="R64" s="64">
        <f t="shared" si="1"/>
        <v>71162</v>
      </c>
      <c r="S64" s="64">
        <f t="shared" si="1"/>
        <v>2592</v>
      </c>
      <c r="T64" s="64">
        <f t="shared" si="1"/>
        <v>137640</v>
      </c>
      <c r="U64" s="64">
        <f t="shared" si="1"/>
        <v>158267</v>
      </c>
      <c r="V64" s="64">
        <f t="shared" si="1"/>
        <v>11207</v>
      </c>
      <c r="W64" s="64">
        <f t="shared" si="1"/>
        <v>37986</v>
      </c>
      <c r="X64" s="62">
        <f t="shared" si="1"/>
        <v>5635</v>
      </c>
      <c r="Y64" s="62">
        <f t="shared" si="1"/>
        <v>871</v>
      </c>
      <c r="Z64" s="62">
        <f t="shared" si="1"/>
        <v>24980</v>
      </c>
      <c r="AA64" s="62">
        <f t="shared" si="1"/>
        <v>50672</v>
      </c>
      <c r="AB64" s="64">
        <f t="shared" si="1"/>
        <v>1062</v>
      </c>
      <c r="AC64" s="64">
        <f t="shared" si="1"/>
        <v>34088</v>
      </c>
      <c r="AD64" s="62">
        <f t="shared" si="1"/>
        <v>228</v>
      </c>
      <c r="AE64" s="62">
        <f t="shared" si="1"/>
        <v>24</v>
      </c>
      <c r="AF64" s="62">
        <f t="shared" si="1"/>
        <v>4815</v>
      </c>
      <c r="AG64" s="62">
        <f t="shared" si="1"/>
        <v>416</v>
      </c>
      <c r="AH64" s="62">
        <f t="shared" si="1"/>
        <v>103</v>
      </c>
      <c r="AI64" s="62">
        <f t="shared" si="1"/>
        <v>24733</v>
      </c>
      <c r="AJ64" s="64">
        <f t="shared" si="1"/>
        <v>970</v>
      </c>
      <c r="AK64" s="62">
        <f t="shared" si="1"/>
        <v>62289</v>
      </c>
      <c r="AL64" s="62"/>
      <c r="AM64" s="62">
        <f>SUM(AM3:AM61)</f>
        <v>2186</v>
      </c>
      <c r="AN64" s="63"/>
      <c r="AO64" s="62">
        <f>SUM(AO3:AO61)</f>
        <v>69008</v>
      </c>
      <c r="AP64" s="62">
        <f t="shared" ref="AP64:AV64" si="2">SUM(AP3:AP61)</f>
        <v>158</v>
      </c>
      <c r="AQ64" s="62">
        <f t="shared" si="2"/>
        <v>284</v>
      </c>
      <c r="AR64" s="64">
        <f t="shared" si="2"/>
        <v>19339</v>
      </c>
      <c r="AS64" s="62">
        <f t="shared" si="2"/>
        <v>6275</v>
      </c>
      <c r="AT64" s="62">
        <f t="shared" si="2"/>
        <v>369</v>
      </c>
      <c r="AU64" s="62">
        <f t="shared" si="2"/>
        <v>9530</v>
      </c>
      <c r="AV64" s="64">
        <f t="shared" si="2"/>
        <v>2252</v>
      </c>
      <c r="AW64" s="99">
        <f>AW62/AW63</f>
        <v>0.67907894988052542</v>
      </c>
      <c r="AX64" s="141" t="s">
        <v>95</v>
      </c>
      <c r="AY64" s="141"/>
    </row>
    <row r="65" spans="1:49" ht="16" x14ac:dyDescent="0.2">
      <c r="A65" s="63"/>
      <c r="B65" s="70" t="s">
        <v>96</v>
      </c>
      <c r="C65" s="88">
        <f>C64/D64</f>
        <v>2.4402420574886534</v>
      </c>
      <c r="D65" s="76">
        <f>D64/D64</f>
        <v>1</v>
      </c>
      <c r="E65" s="88">
        <f>E64/D64</f>
        <v>0.18789712556732224</v>
      </c>
      <c r="F65" s="88">
        <f>F64/D64</f>
        <v>1.0508320726172466</v>
      </c>
      <c r="G65" s="88">
        <f>G64/H64</f>
        <v>2.7684569786240343</v>
      </c>
      <c r="H65" s="76">
        <f>H64/H64</f>
        <v>1</v>
      </c>
      <c r="I65" s="88">
        <f>I64/H64</f>
        <v>6.6642716005029634E-2</v>
      </c>
      <c r="J65" s="88">
        <f>J64/H64</f>
        <v>0.53008801868151612</v>
      </c>
      <c r="K65" s="88">
        <f>K64/O64</f>
        <v>4.4488977955911821E-2</v>
      </c>
      <c r="L65" s="88">
        <f>L64/O64</f>
        <v>0.3287374749498998</v>
      </c>
      <c r="M65" s="88"/>
      <c r="N65" s="88">
        <f>N64/O64</f>
        <v>10.11905410821643</v>
      </c>
      <c r="O65" s="76">
        <f>O64/O64</f>
        <v>1</v>
      </c>
      <c r="P65" s="76"/>
      <c r="Q65" s="88">
        <f>Q64/T64</f>
        <v>0.56562045916884629</v>
      </c>
      <c r="R65" s="88">
        <f>R64/T64</f>
        <v>0.51701540249927347</v>
      </c>
      <c r="S65" s="88">
        <f>S64/T64</f>
        <v>1.8831734960767219E-2</v>
      </c>
      <c r="T65" s="76">
        <f>T64/T64</f>
        <v>1</v>
      </c>
      <c r="U65" s="88">
        <f>U64/T64</f>
        <v>1.1498619587329264</v>
      </c>
      <c r="V65" s="88">
        <f>V64/T64</f>
        <v>8.1422551583841901E-2</v>
      </c>
      <c r="W65" s="88">
        <f>W64/T64</f>
        <v>0.27598081952920661</v>
      </c>
      <c r="X65" s="88">
        <f>X64/AC64</f>
        <v>0.16530743956817648</v>
      </c>
      <c r="Y65" s="88">
        <f>Y64/AC64</f>
        <v>2.5551513729171554E-2</v>
      </c>
      <c r="Z65" s="88">
        <f>Z64/AC64</f>
        <v>0.73280919971837599</v>
      </c>
      <c r="AA65" s="88">
        <f>AA64/AC64</f>
        <v>1.4865055151372917</v>
      </c>
      <c r="AB65" s="88">
        <f>AB64/AC64</f>
        <v>3.1154658530861301E-2</v>
      </c>
      <c r="AC65" s="76">
        <f>AC64/AC64</f>
        <v>1</v>
      </c>
      <c r="AD65" s="75">
        <f>AD64/AF64</f>
        <v>4.7352024922118381E-2</v>
      </c>
      <c r="AE65" s="75">
        <f>AE64/AF64</f>
        <v>4.9844236760124613E-3</v>
      </c>
      <c r="AF65" s="76">
        <f>AF64/AF64</f>
        <v>1</v>
      </c>
      <c r="AG65" s="75">
        <f>AG64/AF64</f>
        <v>8.6396677050882664E-2</v>
      </c>
      <c r="AH65" s="75">
        <f>AH64/AF64</f>
        <v>2.1391484942886813E-2</v>
      </c>
      <c r="AI65" s="75">
        <f>AI64/AF64</f>
        <v>5.1366562824506747</v>
      </c>
      <c r="AJ65" s="88">
        <f>AJ64/AF64</f>
        <v>0.20145379023883697</v>
      </c>
      <c r="AK65" s="77">
        <f>AK64/AK64</f>
        <v>1</v>
      </c>
      <c r="AL65" s="75"/>
      <c r="AM65" s="75">
        <f>AM64/AK64</f>
        <v>3.5094478960972245E-2</v>
      </c>
      <c r="AN65" s="75"/>
      <c r="AO65" s="75">
        <f>AO64/AK64</f>
        <v>1.1078681629180112</v>
      </c>
      <c r="AP65" s="75">
        <f>AP64/AK64</f>
        <v>2.5365634381672528E-3</v>
      </c>
      <c r="AQ65" s="75">
        <f>AQ64/AK64</f>
        <v>4.5593925091107577E-3</v>
      </c>
      <c r="AR65" s="88">
        <f>AR64/AK64</f>
        <v>0.31047215399187655</v>
      </c>
      <c r="AS65" s="77">
        <f>AS64/AS64</f>
        <v>1</v>
      </c>
      <c r="AT65" s="78">
        <f>AT64/AS64</f>
        <v>5.8804780876494024E-2</v>
      </c>
      <c r="AU65" s="75">
        <f>AU64/AS64</f>
        <v>1.5187250996015935</v>
      </c>
      <c r="AV65" s="90">
        <f>AV64/AS64</f>
        <v>0.35888446215139441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3073</v>
      </c>
      <c r="D66" s="66">
        <f>SUMIF(B3:B61, "Europe", D3:D61)</f>
        <v>1780</v>
      </c>
      <c r="E66" s="66">
        <f>SUMIF(B3:B61, "Europe", E3:E61)</f>
        <v>165</v>
      </c>
      <c r="F66" s="66">
        <f>SUMIF(B3:B61, "Europe", F3:F61)</f>
        <v>1459</v>
      </c>
      <c r="G66" s="66">
        <f>SUMIF(B3:B61, "Europe", G3:G61)</f>
        <v>6314</v>
      </c>
      <c r="H66" s="66">
        <f>SUMIF(B3:B61, "Europe", H3:H61)</f>
        <v>2011</v>
      </c>
      <c r="I66" s="66">
        <f>SUMIF(B3:B61, "Europe", I3:I61)</f>
        <v>153</v>
      </c>
      <c r="J66" s="66">
        <f>SUMIF(B3:B61, "Europe", J3:J61)</f>
        <v>622</v>
      </c>
      <c r="K66" s="66">
        <f>SUMIF(B3:B61, "Europe", K3:K61)</f>
        <v>175</v>
      </c>
      <c r="L66" s="66">
        <f>SUMIF(B3:B61, "Europe", L3:L61)</f>
        <v>1453</v>
      </c>
      <c r="N66" s="66">
        <f>SUMIF(B3:B61, "Europe", O3:O61)</f>
        <v>5776</v>
      </c>
      <c r="O66" s="66">
        <f>SUMIF(B3:B61, "Europe", P3:P61)</f>
        <v>14050</v>
      </c>
      <c r="P66" s="66"/>
      <c r="Q66" s="66">
        <f>SUMIF(B3:B61, "Europe", Q3:Q61)</f>
        <v>33372</v>
      </c>
      <c r="R66" s="66">
        <f>SUMIF(B3:B61, "Europe", R3:R61)</f>
        <v>28768</v>
      </c>
      <c r="S66" s="66">
        <f>SUMIF(B3:B61, "Europe", S3:S61)</f>
        <v>751</v>
      </c>
      <c r="T66" s="68">
        <f>SUMIF(B3:B61, "Europe", T3:T61)</f>
        <v>44859</v>
      </c>
      <c r="U66" s="66">
        <f>SUMIF(B3:B61, "Europe", U3:U61)</f>
        <v>53265</v>
      </c>
      <c r="V66" s="66">
        <f>SUMIF(B3:B61, "Europe", V3:V61)</f>
        <v>8395</v>
      </c>
      <c r="W66" s="66">
        <f>SUMIF(B3:B61, "Europe", W3:W61)</f>
        <v>18659</v>
      </c>
      <c r="X66" s="66">
        <f>SUMIF(B3:B61, "Europe", X3:X61)</f>
        <v>1570</v>
      </c>
      <c r="Y66" s="66">
        <f>SUMIF(B3:B61, "Europe", Y3:Y61)</f>
        <v>286</v>
      </c>
      <c r="Z66" s="66">
        <f>SUMIF(B3:B61, "Europe", Z3:Z61)</f>
        <v>8035</v>
      </c>
      <c r="AA66" s="66">
        <f>SUMIF(B3:B61, "Europe", AA3:AA61)</f>
        <v>15436</v>
      </c>
      <c r="AB66" s="68">
        <f>SUMIF(B3:B61, "Europe", AB3:AB61)</f>
        <v>405</v>
      </c>
      <c r="AC66" s="68">
        <f>SUMIF(B3:B61, "Europe", AC3:AC61)</f>
        <v>13394</v>
      </c>
      <c r="AD66" s="66">
        <f>SUMIF(B3:B61, "Europe", AD3:AD61)</f>
        <v>93</v>
      </c>
      <c r="AE66" s="66">
        <f>SUMIF(B3:B61, "Europe", AE3:AE61)</f>
        <v>8</v>
      </c>
      <c r="AF66" s="66">
        <f>SUMIF(B3:B61, "Europe", AF3:AF61)</f>
        <v>2428</v>
      </c>
      <c r="AG66" s="66">
        <f>SUMIF(B3:B61, "Europe", AG3:AG61)</f>
        <v>206</v>
      </c>
      <c r="AH66" s="66">
        <f>SUMIF(B3:B61, "Europe", AH3:AH61)</f>
        <v>88</v>
      </c>
      <c r="AI66" s="66">
        <f>SUMIF(B3:B61, "Europe", AI3:AI61)</f>
        <v>10316</v>
      </c>
      <c r="AJ66" s="68">
        <f>SUMIF(B3:B61, "Europe", AJ3:AJ61)</f>
        <v>679</v>
      </c>
      <c r="AK66" s="66">
        <f>SUMIF(B3:B61, "Europe", AK3:AK61)</f>
        <v>25525</v>
      </c>
      <c r="AL66" s="66"/>
      <c r="AM66" s="66">
        <f>SUMIF(B3:B61, "Europe", AM3:AM61)</f>
        <v>994</v>
      </c>
      <c r="AN66" s="67"/>
      <c r="AO66" s="66">
        <f>SUMIF(B3:B61, "Europe", AO3:AO61)</f>
        <v>23399</v>
      </c>
      <c r="AP66" s="66">
        <f>SUMIF(B3:B61, "Europe", AP3:AP61)</f>
        <v>78</v>
      </c>
      <c r="AQ66" s="66">
        <f>SUMIF(B3:B61, "Europe", AQ3:AQ61)</f>
        <v>199</v>
      </c>
      <c r="AR66" s="68">
        <f>SUMIF(B3:B61, "Europe", AR3:AR61)</f>
        <v>9350</v>
      </c>
      <c r="AS66" s="66">
        <f>SUMIF(B3:B61, "Europe", AS3:AS61)</f>
        <v>1888</v>
      </c>
      <c r="AT66" s="66">
        <f>SUMIF(B3:B61, "Europe", AT3:AT61)</f>
        <v>211</v>
      </c>
      <c r="AU66" s="66">
        <f>SUMIF(B3:B61, "Europe", AU3:AU61)</f>
        <v>2529</v>
      </c>
      <c r="AV66" s="68">
        <f>SUMIF(B3:B61, "Europe", AV3:AV61)</f>
        <v>953</v>
      </c>
      <c r="AW66" s="84"/>
    </row>
    <row r="67" spans="1:49" ht="16" x14ac:dyDescent="0.2">
      <c r="A67" s="69"/>
      <c r="B67" s="70" t="s">
        <v>96</v>
      </c>
      <c r="C67" s="88">
        <f>C66/D66</f>
        <v>1.7264044943820225</v>
      </c>
      <c r="D67" s="76">
        <f>D66/D66</f>
        <v>1</v>
      </c>
      <c r="E67" s="88">
        <f>E66/D66</f>
        <v>9.269662921348315E-2</v>
      </c>
      <c r="F67" s="88">
        <f>F66/D66</f>
        <v>0.81966292134831464</v>
      </c>
      <c r="G67" s="88">
        <f>G66/H66</f>
        <v>3.1397314768771754</v>
      </c>
      <c r="H67" s="76">
        <f>H66/H66</f>
        <v>1</v>
      </c>
      <c r="I67" s="88">
        <f>I66/H66</f>
        <v>7.6081551466931879E-2</v>
      </c>
      <c r="J67" s="88">
        <f>J66/H66</f>
        <v>0.30929885629040277</v>
      </c>
      <c r="K67" s="88">
        <f>K66/O66</f>
        <v>1.2455516014234875E-2</v>
      </c>
      <c r="L67" s="88">
        <f>L66/O66</f>
        <v>0.10341637010676157</v>
      </c>
      <c r="M67" s="88"/>
      <c r="N67" s="88">
        <f>N66/O66</f>
        <v>0.4111032028469751</v>
      </c>
      <c r="O67" s="76">
        <f>O66/O66</f>
        <v>1</v>
      </c>
      <c r="P67" s="76"/>
      <c r="Q67" s="88">
        <f>Q66/T66</f>
        <v>0.7439309837490804</v>
      </c>
      <c r="R67" s="88">
        <f>R66/T66</f>
        <v>0.64129829019817652</v>
      </c>
      <c r="S67" s="88">
        <f>S66/T66</f>
        <v>1.6741345103546669E-2</v>
      </c>
      <c r="T67" s="76">
        <f>T66/T66</f>
        <v>1</v>
      </c>
      <c r="U67" s="88">
        <f>U66/T66</f>
        <v>1.1873871463920282</v>
      </c>
      <c r="V67" s="88">
        <f>V66/T66</f>
        <v>0.18714193361421341</v>
      </c>
      <c r="W67" s="88">
        <f>W66/T66</f>
        <v>0.41594774738625473</v>
      </c>
      <c r="X67" s="88">
        <f>X66/AC66</f>
        <v>0.11721666417799015</v>
      </c>
      <c r="Y67" s="88">
        <f>Y66/AC66</f>
        <v>2.1352844557264446E-2</v>
      </c>
      <c r="Z67" s="88">
        <f>Z66/AC66</f>
        <v>0.59989547558608336</v>
      </c>
      <c r="AA67" s="88">
        <f>AA66/AC66</f>
        <v>1.152456323727042</v>
      </c>
      <c r="AB67" s="88">
        <f>AB66/AC66</f>
        <v>3.0237419740182171E-2</v>
      </c>
      <c r="AC67" s="76">
        <f>AC66/AC66</f>
        <v>1</v>
      </c>
      <c r="AD67" s="75">
        <f>AD66/AF66</f>
        <v>3.8303130148270179E-2</v>
      </c>
      <c r="AE67" s="75">
        <f>AE66/AF66</f>
        <v>3.2948929159802307E-3</v>
      </c>
      <c r="AF67" s="76">
        <f>AF66/AF66</f>
        <v>1</v>
      </c>
      <c r="AG67" s="75">
        <f>AG66/AF66</f>
        <v>8.4843492586490946E-2</v>
      </c>
      <c r="AH67" s="75">
        <f>AH66/AF66</f>
        <v>3.6243822075782535E-2</v>
      </c>
      <c r="AI67" s="75">
        <f>AI66/AF66</f>
        <v>4.2487644151565078</v>
      </c>
      <c r="AJ67" s="88">
        <f>AJ66/AF66</f>
        <v>0.27965403624382207</v>
      </c>
      <c r="AK67" s="77">
        <f>AK66/AK66</f>
        <v>1</v>
      </c>
      <c r="AL67" s="75"/>
      <c r="AM67" s="75">
        <f>AM66/AK66</f>
        <v>3.8942213516160624E-2</v>
      </c>
      <c r="AN67" s="75"/>
      <c r="AO67" s="75">
        <f>AO66/AK66</f>
        <v>0.91670910871694422</v>
      </c>
      <c r="AP67" s="75">
        <f>AP66/AK66</f>
        <v>3.0558276199804113E-3</v>
      </c>
      <c r="AQ67" s="75">
        <f>AQ66/AK66</f>
        <v>7.7962781586679722E-3</v>
      </c>
      <c r="AR67" s="88">
        <f>AR66/AK66</f>
        <v>0.36630754162585699</v>
      </c>
      <c r="AS67" s="80">
        <f>AS66/AS66</f>
        <v>1</v>
      </c>
      <c r="AT67" s="81">
        <f>AT66/AS66</f>
        <v>0.11175847457627118</v>
      </c>
      <c r="AU67" s="79">
        <f>AU66/AS66</f>
        <v>1.3395127118644068</v>
      </c>
      <c r="AV67" s="91">
        <f>AV66/AS66</f>
        <v>0.50476694915254239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2490</v>
      </c>
      <c r="D68" s="66">
        <f>SUMIF(B3:B61, "North America", D3:D61)</f>
        <v>651</v>
      </c>
      <c r="E68" s="66">
        <f>SUMIF(B3:B61, "North America", E3:E61)</f>
        <v>214</v>
      </c>
      <c r="F68" s="66">
        <f>SUMIF(B3:B61, "North America", F3:F61)</f>
        <v>1097</v>
      </c>
      <c r="G68" s="66">
        <f>SUMIF(B3:B61, "North America", G3:G61)</f>
        <v>4192</v>
      </c>
      <c r="H68" s="66">
        <f>SUMIF(B3:B61, "North America", H3:H61)</f>
        <v>1482</v>
      </c>
      <c r="I68" s="66">
        <f>SUMIF(B3:B61, "North America", I3:I61)</f>
        <v>114</v>
      </c>
      <c r="J68" s="66">
        <f>SUMIF(B3:B61, "North America", J3:J61)</f>
        <v>877</v>
      </c>
      <c r="K68" s="66">
        <f>SUMIF(B3:B61, "North America", K3:K61)</f>
        <v>252</v>
      </c>
      <c r="L68" s="66">
        <f>SUMIF(B3:B61, "North America", L3:L61)</f>
        <v>1331</v>
      </c>
      <c r="N68" s="66">
        <f>SUMIF(B3:B61, "North America", O3:O61)</f>
        <v>2265</v>
      </c>
      <c r="O68" s="66">
        <f>SUMIF(B3:B61, "North America", P3:P61)</f>
        <v>1361</v>
      </c>
      <c r="P68" s="66"/>
      <c r="Q68" s="66">
        <f>SUMIF(B3:B61, "North America", Q3:Q61)</f>
        <v>19319</v>
      </c>
      <c r="R68" s="66">
        <f>SUMIF(B3:B61, "North America", R3:R61)</f>
        <v>26256</v>
      </c>
      <c r="S68" s="66">
        <f>SUMIF(B3:B61, "North America", S3:S61)</f>
        <v>1068</v>
      </c>
      <c r="T68" s="66">
        <f>SUMIF(B3:B61, "North America", T3:T61)</f>
        <v>32820</v>
      </c>
      <c r="U68" s="66">
        <f>SUMIF(B3:B61, "North America", U3:U61)</f>
        <v>56812</v>
      </c>
      <c r="V68" s="66">
        <f>SUMIF(B3:B61, "North America", V3:V61)</f>
        <v>1873</v>
      </c>
      <c r="W68" s="66">
        <f>SUMIF(B3:B61, "North America", W3:W61)</f>
        <v>7994</v>
      </c>
      <c r="X68" s="66">
        <f>SUMIF(B3:B61, "North America", X3:X61)</f>
        <v>2022</v>
      </c>
      <c r="Y68" s="66">
        <f>SUMIF(B3:B61, "North America", Y3:Y61)</f>
        <v>201</v>
      </c>
      <c r="Z68" s="66">
        <f>SUMIF(B3:B61, "North America", Z3:Z61)</f>
        <v>5092</v>
      </c>
      <c r="AA68" s="66">
        <f>SUMIF(B3:B61, "North America", AA3:AA61)</f>
        <v>9833</v>
      </c>
      <c r="AB68" s="68">
        <f>SUMIF(B3:B61, "North America", AB3:AB61)</f>
        <v>323</v>
      </c>
      <c r="AC68" s="68">
        <f>SUMIF(B3:B61, "North America", AC3:AC61)</f>
        <v>8636</v>
      </c>
      <c r="AD68" s="66">
        <f>SUMIF(B3:B61, "North America", AD3:AD61)</f>
        <v>51</v>
      </c>
      <c r="AE68" s="66">
        <f>SUMIF(B3:B61, "North America", AE3:AE61)</f>
        <v>4</v>
      </c>
      <c r="AF68" s="66">
        <f>SUMIF(B3:B61, "North America", AF3:AF61)</f>
        <v>650</v>
      </c>
      <c r="AG68" s="66">
        <f>SUMIF(B3:B61, "North America", AG3:AG61)</f>
        <v>99</v>
      </c>
      <c r="AH68" s="66">
        <f>SUMIF(B3:B61, "North America", AH3:AH61)</f>
        <v>1</v>
      </c>
      <c r="AI68" s="66">
        <f>SUMIF(B3:B61, "North America", AI3:AI61)</f>
        <v>5087</v>
      </c>
      <c r="AJ68" s="68">
        <f>SUMIF(B3:B61, "North America", AJ3:AJ61)</f>
        <v>74</v>
      </c>
      <c r="AK68" s="66">
        <f>SUMIF(B3:B61, "North America", AK3:AK61)</f>
        <v>12418</v>
      </c>
      <c r="AL68" s="66"/>
      <c r="AM68" s="66">
        <f>SUMIF(B3:B61, "North America", AM3:AM61)</f>
        <v>363</v>
      </c>
      <c r="AN68" s="67"/>
      <c r="AO68" s="66">
        <f>SUMIF(B3:B61, "North America", AO3:AO61)</f>
        <v>18070</v>
      </c>
      <c r="AP68" s="66">
        <f>SUMIF(B3:B61, "North America", AP3:AP61)</f>
        <v>29</v>
      </c>
      <c r="AQ68" s="66">
        <f>SUMIF(B3:B61, "North America", AQ3:AQ61)</f>
        <v>22</v>
      </c>
      <c r="AR68" s="68">
        <f>SUMIF(B3:B61, "North America", AR3:AR61)</f>
        <v>3385</v>
      </c>
      <c r="AS68" s="66">
        <f>SUMIF(B3:B61, "North America", AS3:AS61)</f>
        <v>579</v>
      </c>
      <c r="AT68" s="66">
        <f>SUMIF(B3:B61, "North America", AT3:AT61)</f>
        <v>76</v>
      </c>
      <c r="AU68" s="66">
        <f>SUMIF(B3:B61, "North America", AU3:AU61)</f>
        <v>1671</v>
      </c>
      <c r="AV68" s="68">
        <f>SUMIF(B3:B61, "North America", AV3:AV61)</f>
        <v>450</v>
      </c>
      <c r="AW68" s="84"/>
    </row>
    <row r="69" spans="1:49" ht="16" x14ac:dyDescent="0.2">
      <c r="A69" s="69"/>
      <c r="B69" s="70" t="s">
        <v>96</v>
      </c>
      <c r="C69" s="88">
        <f>C68/D68</f>
        <v>3.8248847926267282</v>
      </c>
      <c r="D69" s="76">
        <f>D68/D68</f>
        <v>1</v>
      </c>
      <c r="E69" s="88">
        <f>E68/D68</f>
        <v>0.32872503840245776</v>
      </c>
      <c r="F69" s="88">
        <f>F68/D68</f>
        <v>1.685099846390169</v>
      </c>
      <c r="G69" s="88">
        <f>G68/H68</f>
        <v>2.8286099865047234</v>
      </c>
      <c r="H69" s="76">
        <f>H68/H68</f>
        <v>1</v>
      </c>
      <c r="I69" s="88">
        <f>I68/H68</f>
        <v>7.6923076923076927E-2</v>
      </c>
      <c r="J69" s="88">
        <f>J68/H68</f>
        <v>0.59176788124156543</v>
      </c>
      <c r="K69" s="88">
        <f>K68/O68</f>
        <v>0.18515797207935342</v>
      </c>
      <c r="L69" s="88">
        <f>L68/O68</f>
        <v>0.97795738427626744</v>
      </c>
      <c r="M69" s="88"/>
      <c r="N69" s="88">
        <f>N68/O68</f>
        <v>1.6642174871418074</v>
      </c>
      <c r="O69" s="76">
        <f>O68/O68</f>
        <v>1</v>
      </c>
      <c r="P69" s="76"/>
      <c r="Q69" s="88">
        <f>Q68/T68</f>
        <v>0.5886349786715418</v>
      </c>
      <c r="R69" s="88">
        <f>R68/T68</f>
        <v>0.8</v>
      </c>
      <c r="S69" s="88">
        <f>S68/T68</f>
        <v>3.2541133455210237E-2</v>
      </c>
      <c r="T69" s="76">
        <f>T68/T68</f>
        <v>1</v>
      </c>
      <c r="U69" s="88">
        <f>U68/T68</f>
        <v>1.7310176721511275</v>
      </c>
      <c r="V69" s="88">
        <f>V68/T68</f>
        <v>5.7068860450944545E-2</v>
      </c>
      <c r="W69" s="88">
        <f>W68/T68</f>
        <v>0.24357099329677026</v>
      </c>
      <c r="X69" s="88">
        <f>X68/AC68</f>
        <v>0.23413617415470125</v>
      </c>
      <c r="Y69" s="88">
        <f>Y68/AC68</f>
        <v>2.3274664196387216E-2</v>
      </c>
      <c r="Z69" s="88">
        <f>Z68/AC68</f>
        <v>0.58962482630847612</v>
      </c>
      <c r="AA69" s="88">
        <f>AA68/AC68</f>
        <v>1.1386058360352014</v>
      </c>
      <c r="AB69" s="88">
        <f>AB68/AC68</f>
        <v>3.7401574803149609E-2</v>
      </c>
      <c r="AC69" s="76">
        <f>AC68/AC68</f>
        <v>1</v>
      </c>
      <c r="AD69" s="75">
        <f>AD68/AF68</f>
        <v>7.8461538461538458E-2</v>
      </c>
      <c r="AE69" s="75">
        <f>AE68/AF68</f>
        <v>6.1538461538461538E-3</v>
      </c>
      <c r="AF69" s="76">
        <f>AF68/AF68</f>
        <v>1</v>
      </c>
      <c r="AG69" s="75">
        <f>AG68/AF68</f>
        <v>0.15230769230769231</v>
      </c>
      <c r="AH69" s="75">
        <f>AH68/AF68</f>
        <v>1.5384615384615385E-3</v>
      </c>
      <c r="AI69" s="75">
        <f>AI68/AF68</f>
        <v>7.8261538461538462</v>
      </c>
      <c r="AJ69" s="88">
        <f>AJ68/AF68</f>
        <v>0.11384615384615385</v>
      </c>
      <c r="AK69" s="77">
        <f>AK68/AK68</f>
        <v>1</v>
      </c>
      <c r="AL69" s="75"/>
      <c r="AM69" s="75">
        <f>AM68/AK68</f>
        <v>2.9231760347882108E-2</v>
      </c>
      <c r="AN69" s="75"/>
      <c r="AO69" s="75">
        <f>AO68/AK68</f>
        <v>1.4551457561604122</v>
      </c>
      <c r="AP69" s="75">
        <f>AP68/AK68</f>
        <v>2.3353196972137218E-3</v>
      </c>
      <c r="AQ69" s="75">
        <f>AQ68/AK68</f>
        <v>1.7716218392655823E-3</v>
      </c>
      <c r="AR69" s="88">
        <f>AR68/AK68</f>
        <v>0.27258817845063615</v>
      </c>
      <c r="AS69" s="80">
        <f>AS68/AS68</f>
        <v>1</v>
      </c>
      <c r="AT69" s="81">
        <f>AT68/AS68</f>
        <v>0.13126079447322972</v>
      </c>
      <c r="AU69" s="79">
        <f>AU68/AS68</f>
        <v>2.8860103626943006</v>
      </c>
      <c r="AV69" s="91">
        <f>AV68/AS68</f>
        <v>0.77720207253886009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230</v>
      </c>
      <c r="D70" s="66">
        <f>SUMIF(B3:B61, "South America", D3:D61)</f>
        <v>102</v>
      </c>
      <c r="E70" s="66">
        <f>SUMIF(B3:B61, "South America", E3:E61)</f>
        <v>19</v>
      </c>
      <c r="F70" s="66">
        <f>SUMIF(B3:B61, "South America", F3:F61)</f>
        <v>134</v>
      </c>
      <c r="G70" s="66">
        <f>SUMIF(B3:B61, "South America", G3:G61)</f>
        <v>436</v>
      </c>
      <c r="H70" s="66">
        <f>SUMIF(B3:B61, "South America", H3:H61)</f>
        <v>163</v>
      </c>
      <c r="I70" s="66">
        <f>SUMIF(B3:B61, "South America", I3:I61)</f>
        <v>20</v>
      </c>
      <c r="J70" s="66">
        <f>SUMIF(B3:B61, "South America", J3:J61)</f>
        <v>100</v>
      </c>
      <c r="K70" s="66">
        <f>SUMIF(B3:B61, "South America", K3:K61)</f>
        <v>20</v>
      </c>
      <c r="L70" s="66">
        <f>SUMIF(B3:B61, "South America", L3:L61)</f>
        <v>102</v>
      </c>
      <c r="N70" s="66">
        <f>SUMIF(B3:B61, "South America", O3:O61)</f>
        <v>538</v>
      </c>
      <c r="O70" s="66">
        <f>SUMIF(B3:B61, "South America", P3:P61)</f>
        <v>625</v>
      </c>
      <c r="P70" s="66"/>
      <c r="Q70" s="66">
        <f>SUMIF(B3:B61, "South America", Q3:Q61)</f>
        <v>2784</v>
      </c>
      <c r="R70" s="66">
        <f>SUMIF(B3:B61, "South America", R3:R61)</f>
        <v>1218</v>
      </c>
      <c r="S70" s="66">
        <f>SUMIF(B3:B61, "South America", S3:S61)</f>
        <v>108</v>
      </c>
      <c r="T70" s="66">
        <f>SUMIF(B3:B61, "South America", T3:T61)</f>
        <v>7694</v>
      </c>
      <c r="U70" s="66">
        <f>SUMIF(B3:B61, "South America", U3:U61)</f>
        <v>6850</v>
      </c>
      <c r="V70" s="66">
        <f>SUMIF(B3:B61, "South America", V3:V61)</f>
        <v>171</v>
      </c>
      <c r="W70" s="66">
        <f>SUMIF(B3:B61, "South America", W3:W61)</f>
        <v>1690</v>
      </c>
      <c r="X70" s="66">
        <f>SUMIF(B3:B61, "South America", X3:X61)</f>
        <v>135</v>
      </c>
      <c r="Y70" s="66">
        <f>SUMIF(B3:B61, "South America", Y3:Y61)</f>
        <v>32</v>
      </c>
      <c r="Z70" s="66">
        <f>SUMIF(B3:B61, "South America", Z3:Z61)</f>
        <v>1188</v>
      </c>
      <c r="AA70" s="66">
        <f>SUMIF(B3:B61, "South America", AA3:AA61)</f>
        <v>2573</v>
      </c>
      <c r="AB70" s="68">
        <f>SUMIF(B3:B61, "South America", AB3:AB61)</f>
        <v>29</v>
      </c>
      <c r="AC70" s="68">
        <f>SUMIF(B3:B61, "South America", AC3:AC61)</f>
        <v>1852</v>
      </c>
      <c r="AD70" s="66">
        <f>SUMIF(B3:B61, "South America", AD3:AD61)</f>
        <v>2</v>
      </c>
      <c r="AE70" s="66">
        <f>SUMIF(B3:B61, "South America", AE3:AE61)</f>
        <v>1</v>
      </c>
      <c r="AF70" s="66">
        <f>SUMIF(B3:B61, "South America", AF3:AF61)</f>
        <v>272</v>
      </c>
      <c r="AG70" s="66">
        <f>SUMIF(B3:B61, "South America", AG3:AG61)</f>
        <v>22</v>
      </c>
      <c r="AH70" s="66">
        <f>SUMIF(B3:B61, "South America", AH3:AH61)</f>
        <v>1</v>
      </c>
      <c r="AI70" s="66">
        <f>SUMIF(B3:B61, "South America", AI3:AI61)</f>
        <v>1146</v>
      </c>
      <c r="AJ70" s="68">
        <f>SUMIF(B3:B61, "South America", AJ3:AJ61)</f>
        <v>72</v>
      </c>
      <c r="AK70" s="66">
        <f>SUMIF(B3:B61, "South America", AK3:AK61)</f>
        <v>3651</v>
      </c>
      <c r="AL70" s="66"/>
      <c r="AM70" s="66">
        <f>SUMIF(B3:B61, "South America", AM3:AM61)</f>
        <v>189</v>
      </c>
      <c r="AN70" s="67"/>
      <c r="AO70" s="66">
        <f>SUMIF(B3:B61, "South America", AO3:AO61)</f>
        <v>4163</v>
      </c>
      <c r="AP70" s="66">
        <f>SUMIF(B3:B61, "South America", AP3:AP61)</f>
        <v>3</v>
      </c>
      <c r="AQ70" s="66">
        <f>SUMIF(B3:B61, "South America", AQ3:AQ61)</f>
        <v>3</v>
      </c>
      <c r="AR70" s="68">
        <f>SUMIF(B3:B61, "South America", AR3:AR61)</f>
        <v>1049</v>
      </c>
      <c r="AS70" s="66">
        <f>SUMIF(B3:B61, "South America", AS3:AS61)</f>
        <v>470</v>
      </c>
      <c r="AT70" s="66">
        <f>SUMIF(B3:B61, "South America", AT3:AT61)</f>
        <v>4</v>
      </c>
      <c r="AU70" s="66">
        <f>SUMIF(B3:B61, "South America", AU3:AU61)</f>
        <v>732</v>
      </c>
      <c r="AV70" s="68">
        <f>SUMIF(B3:B61, "South America", AV3:AV61)</f>
        <v>102</v>
      </c>
      <c r="AW70" s="84"/>
    </row>
    <row r="71" spans="1:49" ht="16" x14ac:dyDescent="0.2">
      <c r="A71" s="63"/>
      <c r="B71" s="70" t="s">
        <v>96</v>
      </c>
      <c r="C71" s="88">
        <f>C70/D70</f>
        <v>2.2549019607843137</v>
      </c>
      <c r="D71" s="76">
        <f>D70/D70</f>
        <v>1</v>
      </c>
      <c r="E71" s="88">
        <f>E70/D70</f>
        <v>0.18627450980392157</v>
      </c>
      <c r="F71" s="88">
        <f>F70/D70</f>
        <v>1.3137254901960784</v>
      </c>
      <c r="G71" s="88">
        <f>G70/H70</f>
        <v>2.6748466257668713</v>
      </c>
      <c r="H71" s="76">
        <f>H70/H70</f>
        <v>1</v>
      </c>
      <c r="I71" s="88">
        <f>I70/H70</f>
        <v>0.12269938650306748</v>
      </c>
      <c r="J71" s="88">
        <f>J70/H70</f>
        <v>0.61349693251533743</v>
      </c>
      <c r="K71" s="88">
        <f>K70/O70</f>
        <v>3.2000000000000001E-2</v>
      </c>
      <c r="L71" s="88">
        <f>L70/O70</f>
        <v>0.16320000000000001</v>
      </c>
      <c r="M71" s="88"/>
      <c r="N71" s="88">
        <f>N70/O70</f>
        <v>0.86080000000000001</v>
      </c>
      <c r="O71" s="76">
        <f>O70/O70</f>
        <v>1</v>
      </c>
      <c r="P71" s="76"/>
      <c r="Q71" s="88">
        <f>Q70/T70</f>
        <v>0.36184039511307514</v>
      </c>
      <c r="R71" s="88">
        <f>R70/T70</f>
        <v>0.15830517286197038</v>
      </c>
      <c r="S71" s="88">
        <f>S70/T70</f>
        <v>1.4036911879386535E-2</v>
      </c>
      <c r="T71" s="76">
        <f>T70/T70</f>
        <v>1</v>
      </c>
      <c r="U71" s="88">
        <f>U70/T70</f>
        <v>0.8903041330907201</v>
      </c>
      <c r="V71" s="88">
        <f>V70/T70</f>
        <v>2.2225110475695347E-2</v>
      </c>
      <c r="W71" s="88">
        <f>W70/T70</f>
        <v>0.21965167663114116</v>
      </c>
      <c r="X71" s="88">
        <f>X70/AC70</f>
        <v>7.2894168466522677E-2</v>
      </c>
      <c r="Y71" s="88">
        <f>Y70/AC70</f>
        <v>1.7278617710583154E-2</v>
      </c>
      <c r="Z71" s="88">
        <f>Z70/AC70</f>
        <v>0.64146868250539957</v>
      </c>
      <c r="AA71" s="88">
        <f>AA70/AC70</f>
        <v>1.3893088552915767</v>
      </c>
      <c r="AB71" s="88">
        <f>AB70/AC70</f>
        <v>1.5658747300215981E-2</v>
      </c>
      <c r="AC71" s="76">
        <f>AC70/AC70</f>
        <v>1</v>
      </c>
      <c r="AD71" s="75">
        <f>AD70/AF70</f>
        <v>7.3529411764705881E-3</v>
      </c>
      <c r="AE71" s="75">
        <f>AE70/AF70</f>
        <v>3.6764705882352941E-3</v>
      </c>
      <c r="AF71" s="76">
        <f>AF70/AF70</f>
        <v>1</v>
      </c>
      <c r="AG71" s="75">
        <f>AG70/AF70</f>
        <v>8.0882352941176475E-2</v>
      </c>
      <c r="AH71" s="75">
        <f>AH70/AF70</f>
        <v>3.6764705882352941E-3</v>
      </c>
      <c r="AI71" s="75">
        <f>AI70/AF70</f>
        <v>4.2132352941176467</v>
      </c>
      <c r="AJ71" s="88">
        <f>AJ70/AF70</f>
        <v>0.26470588235294118</v>
      </c>
      <c r="AK71" s="77">
        <f>AK70/AK70</f>
        <v>1</v>
      </c>
      <c r="AL71" s="75"/>
      <c r="AM71" s="75">
        <f>AM70/AK70</f>
        <v>5.1766639276910435E-2</v>
      </c>
      <c r="AN71" s="75"/>
      <c r="AO71" s="75">
        <f>AO70/AK70</f>
        <v>1.1402355519035881</v>
      </c>
      <c r="AP71" s="75">
        <f>AP70/AK70</f>
        <v>8.2169268693508624E-4</v>
      </c>
      <c r="AQ71" s="75">
        <f>AQ70/AK70</f>
        <v>8.2169268693508624E-4</v>
      </c>
      <c r="AR71" s="88">
        <f>AR70/AK70</f>
        <v>0.2873185428649685</v>
      </c>
      <c r="AS71" s="80">
        <f>AS70/AS70</f>
        <v>1</v>
      </c>
      <c r="AT71" s="81">
        <f>AT70/AS70</f>
        <v>8.5106382978723406E-3</v>
      </c>
      <c r="AU71" s="79">
        <f>AU70/AS70</f>
        <v>1.5574468085106383</v>
      </c>
      <c r="AV71" s="91">
        <f>AV70/AS70</f>
        <v>0.21702127659574469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2038</v>
      </c>
      <c r="D72" s="66">
        <f>SUMIF(B3:B61, "Asia &amp; Pacific", D3:D61)</f>
        <v>676</v>
      </c>
      <c r="E72" s="66">
        <f>SUMIF(B3:B61, "Asia &amp; Pacific", E3:E61)</f>
        <v>146</v>
      </c>
      <c r="F72" s="66">
        <f>SUMIF(B3:B61, "Asia &amp; Pacific", F3:F61)</f>
        <v>726</v>
      </c>
      <c r="G72" s="66">
        <f>SUMIF(B3:B61, "Asia &amp; Pacific", G3:G61)</f>
        <v>4057</v>
      </c>
      <c r="H72" s="66">
        <f>SUMIF(B3:B61, "Asia &amp; Pacific", H3:H61)</f>
        <v>1761</v>
      </c>
      <c r="I72" s="66">
        <f>SUMIF(B3:B61, "Asia &amp; Pacific", I3:I61)</f>
        <v>81</v>
      </c>
      <c r="J72" s="66">
        <f>SUMIF(B3:B61, "Asia &amp; Pacific", J3:J61)</f>
        <v>1271</v>
      </c>
      <c r="K72" s="66">
        <f>SUMIF(B3:B61, "Asia &amp; Pacific", K3:K61)</f>
        <v>100</v>
      </c>
      <c r="L72" s="66">
        <f>SUMIF(B3:B61, "Asia &amp; Pacific", L3:L61)</f>
        <v>1173</v>
      </c>
      <c r="N72" s="66">
        <f>SUMIF(B3:B61, "Asia &amp; Pacific", O3:O61)</f>
        <v>3629</v>
      </c>
      <c r="O72" s="66">
        <f>SUMIF(B3:B61, "Asia &amp; Pacific", P3:P61)</f>
        <v>3062</v>
      </c>
      <c r="P72" s="66"/>
      <c r="Q72" s="66">
        <f>SUMIF(B3:B61, "Asia &amp; Pacific", Q3:Q61)</f>
        <v>20199</v>
      </c>
      <c r="R72" s="66">
        <f>SUMIF(B3:B61, "Asia &amp; Pacific", R3:R61)</f>
        <v>14420</v>
      </c>
      <c r="S72" s="66">
        <f>SUMIF(B3:B61, "Asia &amp; Pacific", S3:S61)</f>
        <v>637</v>
      </c>
      <c r="T72" s="66">
        <f>SUMIF(B3:B61, "Asia &amp; Pacific", T3:T61)</f>
        <v>48694</v>
      </c>
      <c r="U72" s="66">
        <f>SUMIF(B3:B61, "Asia &amp; Pacific", U3:U61)</f>
        <v>39437</v>
      </c>
      <c r="V72" s="66">
        <f>SUMIF(B3:B61, "Asia &amp; Pacific", V3:V61)</f>
        <v>736</v>
      </c>
      <c r="W72" s="66">
        <f>SUMIF(B3:B61, "Asia &amp; Pacific", W3:W61)</f>
        <v>8937</v>
      </c>
      <c r="X72" s="66">
        <f>SUMIF(B3:B61, "Asia &amp; Pacific", X3:X61)</f>
        <v>1837</v>
      </c>
      <c r="Y72" s="66">
        <f>SUMIF(B3:B61, "Asia &amp; Pacific", Y3:Y61)</f>
        <v>329</v>
      </c>
      <c r="Z72" s="66">
        <f>SUMIF(B3:B61, "Asia &amp; Pacific", Z3:Z61)</f>
        <v>10188</v>
      </c>
      <c r="AA72" s="66">
        <f>SUMIF(B3:B61, "Asia &amp; Pacific", AA3:AA61)</f>
        <v>21432</v>
      </c>
      <c r="AB72" s="68">
        <f>SUMIF(B3:B61, "Asia &amp; Pacific", AB3:AB61)</f>
        <v>294</v>
      </c>
      <c r="AC72" s="68">
        <f>SUMIF(B3:B61, "Asia &amp; Pacific", AC3:AC61)</f>
        <v>9456</v>
      </c>
      <c r="AD72" s="66">
        <f>SUMIF(B3:B61, "Asia &amp; Pacific", AD3:AD61)</f>
        <v>80</v>
      </c>
      <c r="AE72" s="66">
        <f>SUMIF(B3:B61, "Asia &amp; Pacific", AE3:AE61)</f>
        <v>11</v>
      </c>
      <c r="AF72" s="66">
        <f>SUMIF(B3:B61, "Asia &amp; Pacific", AF3:AF61)</f>
        <v>1292</v>
      </c>
      <c r="AG72" s="66">
        <f>SUMIF(B3:B61, "Asia &amp; Pacific", AG3:AG61)</f>
        <v>81</v>
      </c>
      <c r="AH72" s="66">
        <f>SUMIF(B3:B61, "Asia &amp; Pacific", AH3:AH61)</f>
        <v>6</v>
      </c>
      <c r="AI72" s="66">
        <f>SUMIF(B3:B61, "Asia &amp; Pacific", AI3:AI61)</f>
        <v>7770</v>
      </c>
      <c r="AJ72" s="68">
        <f>SUMIF(B3:B61, "Asia &amp; Pacific", AJ3:AJ61)</f>
        <v>125</v>
      </c>
      <c r="AK72" s="66">
        <f>SUMIF(B3:B61, "Asia &amp; Pacific", AK3:AK61)</f>
        <v>18881</v>
      </c>
      <c r="AL72" s="66"/>
      <c r="AM72" s="66">
        <f>SUMIF(B3:B61, "Asia &amp; Pacific", AM3:AM61)</f>
        <v>547</v>
      </c>
      <c r="AN72" s="67"/>
      <c r="AO72" s="66">
        <f>SUMIF(B3:B61, "Asia &amp; Pacific", AO3:AO61)</f>
        <v>21973</v>
      </c>
      <c r="AP72" s="66">
        <f>SUMIF(B3:B61, "Asia &amp; Pacific", AP3:AP61)</f>
        <v>35</v>
      </c>
      <c r="AQ72" s="66">
        <f>SUMIF(B3:B61, "Asia &amp; Pacific", AQ3:AQ61)</f>
        <v>44</v>
      </c>
      <c r="AR72" s="68">
        <f>SUMIF(B3:B61, "Asia &amp; Pacific", AR3:AR61)</f>
        <v>4967</v>
      </c>
      <c r="AS72" s="66">
        <f>SUMIF(B3:B61, "Asia &amp; Pacific", AS3:AS61)</f>
        <v>3094</v>
      </c>
      <c r="AT72" s="66">
        <f>SUMIF(B3:B61, "Asia &amp; Pacific", AT3:AT61)</f>
        <v>62</v>
      </c>
      <c r="AU72" s="66">
        <f>SUMIF(B3:B61, "Asia &amp; Pacific", AU3:AU61)</f>
        <v>4336</v>
      </c>
      <c r="AV72" s="68">
        <f>SUMIF(B3:B61, "Asia &amp; Pacific", AV3:AV61)</f>
        <v>577</v>
      </c>
      <c r="AW72" s="63"/>
    </row>
    <row r="73" spans="1:49" ht="16" x14ac:dyDescent="0.2">
      <c r="A73" s="63"/>
      <c r="B73" s="70" t="s">
        <v>96</v>
      </c>
      <c r="C73" s="88">
        <f>C72/D72</f>
        <v>3.0147928994082842</v>
      </c>
      <c r="D73" s="76">
        <f>D72/D72</f>
        <v>1</v>
      </c>
      <c r="E73" s="88">
        <f>E72/D72</f>
        <v>0.21597633136094674</v>
      </c>
      <c r="F73" s="88">
        <f>F72/D72</f>
        <v>1.0739644970414202</v>
      </c>
      <c r="G73" s="88">
        <f>G72/H72</f>
        <v>2.3038046564452017</v>
      </c>
      <c r="H73" s="76">
        <f>H72/H72</f>
        <v>1</v>
      </c>
      <c r="I73" s="88">
        <f>I72/H72</f>
        <v>4.5996592844974447E-2</v>
      </c>
      <c r="J73" s="88">
        <f>J72/H72</f>
        <v>0.72174900624645089</v>
      </c>
      <c r="K73" s="88">
        <f>K72/O72</f>
        <v>3.2658393207054215E-2</v>
      </c>
      <c r="L73" s="88">
        <f>L72/O72</f>
        <v>0.3830829523187459</v>
      </c>
      <c r="M73" s="88"/>
      <c r="N73" s="88">
        <f>N72/O72</f>
        <v>1.1851730894839974</v>
      </c>
      <c r="O73" s="76">
        <f>O72/O72</f>
        <v>1</v>
      </c>
      <c r="P73" s="76"/>
      <c r="Q73" s="88">
        <f>Q72/T72</f>
        <v>0.4148149669363782</v>
      </c>
      <c r="R73" s="88">
        <f>R72/T72</f>
        <v>0.29613504743910957</v>
      </c>
      <c r="S73" s="88">
        <f>S72/T72</f>
        <v>1.3081693843183965E-2</v>
      </c>
      <c r="T73" s="76">
        <f>T72/T72</f>
        <v>1</v>
      </c>
      <c r="U73" s="88">
        <f>U72/T72</f>
        <v>0.80989444284716805</v>
      </c>
      <c r="V73" s="88">
        <f>V72/T72</f>
        <v>1.5114798537807533E-2</v>
      </c>
      <c r="W73" s="88">
        <f>W72/T72</f>
        <v>0.1835339056146548</v>
      </c>
      <c r="X73" s="88">
        <f>X72/AC72</f>
        <v>0.19426818950930627</v>
      </c>
      <c r="Y73" s="88">
        <f>Y72/AC72</f>
        <v>3.4792724196277498E-2</v>
      </c>
      <c r="Z73" s="88">
        <f>Z72/AC72</f>
        <v>1.0774111675126903</v>
      </c>
      <c r="AA73" s="88">
        <f>AA72/AC72</f>
        <v>2.266497461928934</v>
      </c>
      <c r="AB73" s="88">
        <f>AB72/AC72</f>
        <v>3.1091370558375634E-2</v>
      </c>
      <c r="AC73" s="76">
        <f>AC72/AC72</f>
        <v>1</v>
      </c>
      <c r="AD73" s="75">
        <f>AD72/AF72</f>
        <v>6.1919504643962849E-2</v>
      </c>
      <c r="AE73" s="75">
        <f>AE72/AF72</f>
        <v>8.5139318885448911E-3</v>
      </c>
      <c r="AF73" s="76">
        <f>AF72/AF72</f>
        <v>1</v>
      </c>
      <c r="AG73" s="75">
        <f>AG72/AF72</f>
        <v>6.2693498452012386E-2</v>
      </c>
      <c r="AH73" s="75">
        <f>AH72/AF72</f>
        <v>4.6439628482972135E-3</v>
      </c>
      <c r="AI73" s="75">
        <f>AI72/AF72</f>
        <v>6.0139318885448914</v>
      </c>
      <c r="AJ73" s="88">
        <f>AJ72/AF72</f>
        <v>9.6749226006191957E-2</v>
      </c>
      <c r="AK73" s="77">
        <f>AK72/AK72</f>
        <v>1</v>
      </c>
      <c r="AL73" s="75"/>
      <c r="AM73" s="75">
        <f>AM72/AK72</f>
        <v>2.8970923150256872E-2</v>
      </c>
      <c r="AN73" s="75"/>
      <c r="AO73" s="75">
        <f>AO72/AK72</f>
        <v>1.1637625125787829</v>
      </c>
      <c r="AP73" s="75">
        <f>AP72/AK72</f>
        <v>1.8537153752449553E-3</v>
      </c>
      <c r="AQ73" s="75">
        <f>AQ72/AK72</f>
        <v>2.3303850431650864E-3</v>
      </c>
      <c r="AR73" s="88">
        <f>AR72/AK72</f>
        <v>0.26306869339547695</v>
      </c>
      <c r="AS73" s="80">
        <f>AS72/AS72</f>
        <v>1</v>
      </c>
      <c r="AT73" s="81">
        <f>AT72/AS72</f>
        <v>2.0038784744667099E-2</v>
      </c>
      <c r="AU73" s="79">
        <f>AU72/AS72</f>
        <v>1.4014221073044602</v>
      </c>
      <c r="AV73" s="91">
        <f>AV72/AS72</f>
        <v>0.18648998060762767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234</v>
      </c>
      <c r="D74" s="66">
        <f>SUMIF(B3:B61, "Africa", D3:D61)</f>
        <v>96</v>
      </c>
      <c r="E74" s="66">
        <f>SUMIF(B3:B61, "Africa", E3:E61)</f>
        <v>77</v>
      </c>
      <c r="F74" s="66">
        <f>SUMIF(B3:B61, "Africa", F3:F61)</f>
        <v>57</v>
      </c>
      <c r="G74" s="66">
        <f>SUMIF(B3:B61, "Africa", G3:G61)</f>
        <v>413</v>
      </c>
      <c r="H74" s="66">
        <f>SUMIF(B3:B61, "Africa", H3:H61)</f>
        <v>150</v>
      </c>
      <c r="I74" s="66">
        <f>SUMIF(B3:B61, "Africa", I3:I61)</f>
        <v>3</v>
      </c>
      <c r="J74" s="66">
        <f>SUMIF(B3:B61, "Africa", J3:J61)</f>
        <v>81</v>
      </c>
      <c r="K74" s="66">
        <f>SUMIF(B3:B61, "Africa", K3:K61)</f>
        <v>8</v>
      </c>
      <c r="L74" s="66">
        <f>SUMIF(B3:B61, "Africa", L3:L61)</f>
        <v>42</v>
      </c>
      <c r="N74" s="66">
        <f>SUMIF(B3:B61, "Africa", O3:O61)</f>
        <v>267</v>
      </c>
      <c r="O74" s="66">
        <f>SUMIF(B3:B61, "Africa", P3:P61)</f>
        <v>136</v>
      </c>
      <c r="P74" s="66"/>
      <c r="Q74" s="66">
        <f>SUMIF(B3:B61, "Africa", Q3:Q61)</f>
        <v>2178</v>
      </c>
      <c r="R74" s="66">
        <f>SUMIF(B3:B61, "Africa", R3:R61)</f>
        <v>500</v>
      </c>
      <c r="S74" s="66">
        <f>SUMIF(B3:B61, "Africa", S3:S61)</f>
        <v>28</v>
      </c>
      <c r="T74" s="66">
        <f>SUMIF(B3:B61, "Africa", T3:T61)</f>
        <v>3573</v>
      </c>
      <c r="U74" s="66">
        <f>SUMIF(B3:B61, "Africa", U3:U61)</f>
        <v>1903</v>
      </c>
      <c r="V74" s="66">
        <f>SUMIF(B3:B61, "Africa", V3:V61)</f>
        <v>32</v>
      </c>
      <c r="W74" s="66">
        <f>SUMIF(B3:B61, "Africa", W3:W61)</f>
        <v>706</v>
      </c>
      <c r="X74" s="66">
        <f>SUMIF(B3:B61, "Africa", X3:X61)</f>
        <v>71</v>
      </c>
      <c r="Y74" s="66">
        <f>SUMIF(B3:B61, "Africa", Y3:Y61)</f>
        <v>23</v>
      </c>
      <c r="Z74" s="66">
        <f>SUMIF(B3:B61, "Africa", Z3:Z61)</f>
        <v>477</v>
      </c>
      <c r="AA74" s="66">
        <f>SUMIF(B3:B61, "Africa", AA3:AA61)</f>
        <v>1398</v>
      </c>
      <c r="AB74" s="68">
        <f>SUMIF(B3:B61, "Africa", AB3:AB61)</f>
        <v>11</v>
      </c>
      <c r="AC74" s="68">
        <f>SUMIF(B3:B61, "Africa", AC3:AC61)</f>
        <v>750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173</v>
      </c>
      <c r="AG74" s="66">
        <f>SUMIF(B3:B61, "Africa", AG3:AG61)</f>
        <v>8</v>
      </c>
      <c r="AH74" s="66">
        <f>SUMIF(B3:B61, "Africa", AH3:AH61)</f>
        <v>7</v>
      </c>
      <c r="AI74" s="66">
        <f>SUMIF(B3:B61, "Africa", AI3:AI61)</f>
        <v>414</v>
      </c>
      <c r="AJ74" s="68">
        <f>SUMIF(B3:B61, "Africa", AJ3:AJ61)</f>
        <v>20</v>
      </c>
      <c r="AK74" s="66">
        <f>SUMIF(B3:B61, "Africa", AK3:AK61)</f>
        <v>1814</v>
      </c>
      <c r="AL74" s="66"/>
      <c r="AM74" s="66">
        <f>SUMIF(B3:B61, "Africa", AM3:AM61)</f>
        <v>93</v>
      </c>
      <c r="AN74" s="67"/>
      <c r="AO74" s="66">
        <f>SUMIF(B3:B61, "Africa", AO3:AO61)</f>
        <v>1403</v>
      </c>
      <c r="AP74" s="66">
        <f>SUMIF(B3:B61, "Africa", AP3:AP61)</f>
        <v>13</v>
      </c>
      <c r="AQ74" s="66">
        <f>SUMIF(B3:B61, "Africa", AQ3:AQ61)</f>
        <v>16</v>
      </c>
      <c r="AR74" s="68">
        <f>SUMIF(B3:B61, "Africa", AR3:AR61)</f>
        <v>588</v>
      </c>
      <c r="AS74" s="66">
        <f>SUMIF(B3:B61, "Africa", AS3:AS61)</f>
        <v>244</v>
      </c>
      <c r="AT74" s="66">
        <f>SUMIF(B3:B61, "Africa", AT3:AT61)</f>
        <v>16</v>
      </c>
      <c r="AU74" s="66">
        <f>SUMIF(B3:B61, "Africa", AU3:AU61)</f>
        <v>262</v>
      </c>
      <c r="AV74" s="68">
        <f>SUMIF(B3:B61, "Africa", AV3:AV61)</f>
        <v>170</v>
      </c>
      <c r="AW74" s="63"/>
    </row>
    <row r="75" spans="1:49" ht="16" x14ac:dyDescent="0.2">
      <c r="A75" s="63"/>
      <c r="B75" s="70" t="s">
        <v>96</v>
      </c>
      <c r="C75" s="88">
        <f>C74/D74</f>
        <v>2.4375</v>
      </c>
      <c r="D75" s="76">
        <f>D74/D74</f>
        <v>1</v>
      </c>
      <c r="E75" s="88">
        <f>E74/D74</f>
        <v>0.80208333333333337</v>
      </c>
      <c r="F75" s="88">
        <f>F74/D74</f>
        <v>0.59375</v>
      </c>
      <c r="G75" s="88">
        <f>G74/H74</f>
        <v>2.7533333333333334</v>
      </c>
      <c r="H75" s="76">
        <f>H74/H74</f>
        <v>1</v>
      </c>
      <c r="I75" s="88">
        <f>I74/H74</f>
        <v>0.02</v>
      </c>
      <c r="J75" s="88">
        <f>J74/H74</f>
        <v>0.54</v>
      </c>
      <c r="K75" s="88">
        <f>K74/O74</f>
        <v>5.8823529411764705E-2</v>
      </c>
      <c r="L75" s="88">
        <f>L74/O74</f>
        <v>0.30882352941176472</v>
      </c>
      <c r="M75" s="88"/>
      <c r="N75" s="88">
        <f>N74/O74</f>
        <v>1.963235294117647</v>
      </c>
      <c r="O75" s="76">
        <f>O74/O74</f>
        <v>1</v>
      </c>
      <c r="P75" s="76"/>
      <c r="Q75" s="88">
        <f>Q74/T74</f>
        <v>0.60957178841309823</v>
      </c>
      <c r="R75" s="88">
        <f>R74/T74</f>
        <v>0.13993842709207949</v>
      </c>
      <c r="S75" s="88">
        <f>S74/T74</f>
        <v>7.8365519171564504E-3</v>
      </c>
      <c r="T75" s="76">
        <f>T74/T74</f>
        <v>1</v>
      </c>
      <c r="U75" s="88">
        <f>U74/T74</f>
        <v>0.53260565351245448</v>
      </c>
      <c r="V75" s="88">
        <f>V74/T74</f>
        <v>8.9560593338930874E-3</v>
      </c>
      <c r="W75" s="88">
        <f>W74/T74</f>
        <v>0.19759305905401622</v>
      </c>
      <c r="X75" s="88">
        <f>X74/AC74</f>
        <v>9.4666666666666663E-2</v>
      </c>
      <c r="Y75" s="88">
        <f>Y74/AC74</f>
        <v>3.0666666666666665E-2</v>
      </c>
      <c r="Z75" s="88">
        <f>Z74/AC74</f>
        <v>0.63600000000000001</v>
      </c>
      <c r="AA75" s="88">
        <f>AA74/AC74</f>
        <v>1.8640000000000001</v>
      </c>
      <c r="AB75" s="88">
        <f>AB74/AC74</f>
        <v>1.4666666666666666E-2</v>
      </c>
      <c r="AC75" s="76">
        <f>AC74/AC74</f>
        <v>1</v>
      </c>
      <c r="AD75" s="75">
        <f>AD74/AF74</f>
        <v>1.1560693641618497E-2</v>
      </c>
      <c r="AE75" s="75">
        <f>AE74/AF74</f>
        <v>0</v>
      </c>
      <c r="AF75" s="76">
        <f>AF74/AF74</f>
        <v>1</v>
      </c>
      <c r="AG75" s="75">
        <f>AG74/AF74</f>
        <v>4.6242774566473986E-2</v>
      </c>
      <c r="AH75" s="75">
        <f>AH74/AF74</f>
        <v>4.046242774566474E-2</v>
      </c>
      <c r="AI75" s="75">
        <f>AI74/AF74</f>
        <v>2.3930635838150289</v>
      </c>
      <c r="AJ75" s="88">
        <f>AJ74/AF74</f>
        <v>0.11560693641618497</v>
      </c>
      <c r="AK75" s="77">
        <f>AK74/AK74</f>
        <v>1</v>
      </c>
      <c r="AL75" s="75"/>
      <c r="AM75" s="75">
        <f>AM74/AK74</f>
        <v>5.1267916207276734E-2</v>
      </c>
      <c r="AN75" s="75"/>
      <c r="AO75" s="75">
        <f>AO74/AK74</f>
        <v>0.77342888643880925</v>
      </c>
      <c r="AP75" s="75">
        <f>AP74/AK74</f>
        <v>7.1664829106945979E-3</v>
      </c>
      <c r="AQ75" s="75">
        <f>AQ74/AK74</f>
        <v>8.8202866593164279E-3</v>
      </c>
      <c r="AR75" s="88">
        <f>AR74/AK74</f>
        <v>0.32414553472987873</v>
      </c>
      <c r="AS75" s="80">
        <f>AS74/AS74</f>
        <v>1</v>
      </c>
      <c r="AT75" s="81">
        <f>AT74/AS74</f>
        <v>6.5573770491803282E-2</v>
      </c>
      <c r="AU75" s="79">
        <f>AU74/AS74</f>
        <v>1.0737704918032787</v>
      </c>
      <c r="AV75" s="91">
        <f>AV74/AS74</f>
        <v>0.69672131147540983</v>
      </c>
      <c r="AW75" s="63"/>
    </row>
    <row r="78" spans="1:49" ht="24" x14ac:dyDescent="0.2">
      <c r="A78" s="143" t="s">
        <v>163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95"/>
      <c r="AG78" s="95"/>
      <c r="AH78" s="95"/>
      <c r="AI78" s="96"/>
      <c r="AJ78" s="95"/>
      <c r="AK78" s="95"/>
      <c r="AL78" s="95"/>
      <c r="AM78" s="95"/>
      <c r="AN78" s="95"/>
      <c r="AO78" s="95"/>
      <c r="AP78" s="96"/>
      <c r="AQ78" s="95"/>
      <c r="AR78" s="95"/>
      <c r="AS78" s="96"/>
      <c r="AT78" s="63"/>
    </row>
    <row r="79" spans="1:49" ht="21" customHeight="1" x14ac:dyDescent="0.2">
      <c r="A79" s="143" t="s">
        <v>97</v>
      </c>
      <c r="B79" s="143"/>
      <c r="C79" s="146" t="s">
        <v>162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V79" s="63"/>
    </row>
  </sheetData>
  <mergeCells count="14">
    <mergeCell ref="A78:AE78"/>
    <mergeCell ref="A79:B79"/>
    <mergeCell ref="C79:AE79"/>
    <mergeCell ref="AD1:AJ1"/>
    <mergeCell ref="C1:F1"/>
    <mergeCell ref="G1:J1"/>
    <mergeCell ref="K1:O1"/>
    <mergeCell ref="Q1:W1"/>
    <mergeCell ref="X1:AC1"/>
    <mergeCell ref="AK1:AR1"/>
    <mergeCell ref="AS1:AV1"/>
    <mergeCell ref="AW1:AW2"/>
    <mergeCell ref="AX63:AY63"/>
    <mergeCell ref="AX64:AY64"/>
  </mergeCells>
  <hyperlinks>
    <hyperlink ref="C79:L79" r:id="rId1" display=" https://betterprojectsfaster.com/guide/java-full-stack-report-2023-01/the-index" xr:uid="{21C0F17D-F596-5143-8007-834F800C3FA5}"/>
    <hyperlink ref="C79:AE79" r:id="rId2" display="https://betterprojectsfaster.com/guide/java-tech-popularity-index-2023-Q2/the-index" xr:uid="{7540EE50-3934-6947-A38F-F3F054CB02AE}"/>
    <hyperlink ref="C79" r:id="rId3" xr:uid="{4E144331-CB2B-6A4F-A408-55D2B54AA693}"/>
  </hyperlink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6415-BB4A-C144-AE88-44E904F669CB}">
  <dimension ref="A1:AV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0.1640625" bestFit="1" customWidth="1"/>
    <col min="47" max="47" width="10.33203125" bestFit="1" customWidth="1"/>
  </cols>
  <sheetData>
    <row r="1" spans="1:46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42" t="s">
        <v>115</v>
      </c>
      <c r="O1" s="138"/>
      <c r="P1" s="138"/>
      <c r="Q1" s="138"/>
      <c r="R1" s="138"/>
      <c r="S1" s="138"/>
      <c r="T1" s="139"/>
      <c r="U1" s="142" t="s">
        <v>116</v>
      </c>
      <c r="V1" s="138"/>
      <c r="W1" s="138"/>
      <c r="X1" s="138"/>
      <c r="Y1" s="138"/>
      <c r="Z1" s="139"/>
      <c r="AA1" s="138" t="s">
        <v>117</v>
      </c>
      <c r="AB1" s="138"/>
      <c r="AC1" s="138"/>
      <c r="AD1" s="138"/>
      <c r="AE1" s="138"/>
      <c r="AF1" s="138"/>
      <c r="AG1" s="139"/>
      <c r="AH1" s="138" t="s">
        <v>118</v>
      </c>
      <c r="AI1" s="138"/>
      <c r="AJ1" s="138"/>
      <c r="AK1" s="138"/>
      <c r="AL1" s="138"/>
      <c r="AM1" s="138"/>
      <c r="AN1" s="138"/>
      <c r="AO1" s="139"/>
      <c r="AP1" s="138" t="s">
        <v>119</v>
      </c>
      <c r="AQ1" s="138"/>
      <c r="AR1" s="138"/>
      <c r="AS1" s="138"/>
      <c r="AT1" s="144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6" x14ac:dyDescent="0.2">
      <c r="A3" s="69" t="s">
        <v>12</v>
      </c>
      <c r="B3" s="69" t="s">
        <v>13</v>
      </c>
      <c r="C3" s="101">
        <v>31</v>
      </c>
      <c r="D3" s="101">
        <v>6</v>
      </c>
      <c r="E3" s="101">
        <v>0</v>
      </c>
      <c r="F3" s="101">
        <v>10</v>
      </c>
      <c r="G3" s="101">
        <v>138</v>
      </c>
      <c r="H3" s="101">
        <v>37</v>
      </c>
      <c r="I3" s="101">
        <v>3</v>
      </c>
      <c r="J3" s="101">
        <v>9</v>
      </c>
      <c r="K3" s="101">
        <v>6</v>
      </c>
      <c r="L3" s="101">
        <v>18</v>
      </c>
      <c r="M3" s="101">
        <v>85</v>
      </c>
      <c r="N3" s="101">
        <v>624</v>
      </c>
      <c r="O3" s="101">
        <v>266</v>
      </c>
      <c r="P3" s="101">
        <v>11</v>
      </c>
      <c r="Q3" s="101">
        <v>1120</v>
      </c>
      <c r="R3" s="101">
        <v>966</v>
      </c>
      <c r="S3" s="101">
        <v>26</v>
      </c>
      <c r="T3" s="101">
        <v>297</v>
      </c>
      <c r="U3" s="101">
        <v>46</v>
      </c>
      <c r="V3" s="101">
        <v>4</v>
      </c>
      <c r="W3" s="101">
        <v>276</v>
      </c>
      <c r="X3" s="101">
        <v>416</v>
      </c>
      <c r="Y3" s="101">
        <v>5</v>
      </c>
      <c r="Z3" s="101">
        <v>277</v>
      </c>
      <c r="AA3" s="101">
        <v>0</v>
      </c>
      <c r="AB3" s="101">
        <v>0</v>
      </c>
      <c r="AC3" s="101">
        <v>15</v>
      </c>
      <c r="AD3" s="101">
        <v>5</v>
      </c>
      <c r="AE3" s="101">
        <v>0</v>
      </c>
      <c r="AF3" s="101">
        <v>165</v>
      </c>
      <c r="AG3" s="101">
        <v>11</v>
      </c>
      <c r="AH3" s="101">
        <v>605</v>
      </c>
      <c r="AI3" s="101">
        <v>24</v>
      </c>
      <c r="AJ3" s="101">
        <v>24</v>
      </c>
      <c r="AK3" s="101">
        <v>633</v>
      </c>
      <c r="AL3" s="101">
        <v>633</v>
      </c>
      <c r="AM3" s="101">
        <v>1</v>
      </c>
      <c r="AN3" s="101">
        <v>2</v>
      </c>
      <c r="AO3" s="101">
        <v>152</v>
      </c>
      <c r="AP3" s="101">
        <v>19</v>
      </c>
      <c r="AQ3" s="101">
        <v>6</v>
      </c>
      <c r="AR3" s="101">
        <v>110</v>
      </c>
      <c r="AS3" s="101">
        <v>25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56</v>
      </c>
      <c r="D4" s="101">
        <v>32</v>
      </c>
      <c r="E4" s="101">
        <v>0</v>
      </c>
      <c r="F4" s="101">
        <v>38</v>
      </c>
      <c r="G4" s="101">
        <v>188</v>
      </c>
      <c r="H4" s="101">
        <v>107</v>
      </c>
      <c r="I4" s="101">
        <v>0</v>
      </c>
      <c r="J4" s="101">
        <v>50</v>
      </c>
      <c r="K4" s="101">
        <v>23</v>
      </c>
      <c r="L4" s="101">
        <v>92</v>
      </c>
      <c r="M4" s="101">
        <v>300</v>
      </c>
      <c r="N4" s="101">
        <v>1432</v>
      </c>
      <c r="O4" s="101">
        <v>882</v>
      </c>
      <c r="P4" s="101">
        <v>69</v>
      </c>
      <c r="Q4" s="101">
        <v>2395</v>
      </c>
      <c r="R4" s="101">
        <v>2808</v>
      </c>
      <c r="S4" s="101">
        <v>65</v>
      </c>
      <c r="T4" s="101">
        <v>1100</v>
      </c>
      <c r="U4" s="101">
        <v>82</v>
      </c>
      <c r="V4" s="101">
        <v>16</v>
      </c>
      <c r="W4" s="101">
        <v>248</v>
      </c>
      <c r="X4" s="101">
        <v>470</v>
      </c>
      <c r="Y4" s="101">
        <v>8</v>
      </c>
      <c r="Z4" s="101">
        <v>521</v>
      </c>
      <c r="AA4" s="101">
        <v>2</v>
      </c>
      <c r="AB4" s="101">
        <v>2</v>
      </c>
      <c r="AC4" s="101">
        <v>41</v>
      </c>
      <c r="AD4" s="101">
        <v>17</v>
      </c>
      <c r="AE4" s="101">
        <v>0</v>
      </c>
      <c r="AF4" s="101">
        <v>409</v>
      </c>
      <c r="AG4" s="101">
        <v>12</v>
      </c>
      <c r="AH4" s="101">
        <v>809</v>
      </c>
      <c r="AI4" s="101">
        <v>13</v>
      </c>
      <c r="AJ4" s="101">
        <v>13</v>
      </c>
      <c r="AK4" s="101">
        <v>1604</v>
      </c>
      <c r="AL4" s="101">
        <v>1604</v>
      </c>
      <c r="AM4" s="101">
        <v>0</v>
      </c>
      <c r="AN4" s="101">
        <v>1</v>
      </c>
      <c r="AO4" s="101">
        <v>332</v>
      </c>
      <c r="AP4" s="101">
        <v>67</v>
      </c>
      <c r="AQ4" s="101">
        <v>2</v>
      </c>
      <c r="AR4" s="101">
        <v>213</v>
      </c>
      <c r="AS4" s="101">
        <v>44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100</v>
      </c>
      <c r="D5" s="101">
        <v>56</v>
      </c>
      <c r="E5" s="101">
        <v>4</v>
      </c>
      <c r="F5" s="101">
        <v>22</v>
      </c>
      <c r="G5" s="101">
        <v>154</v>
      </c>
      <c r="H5" s="101">
        <v>60</v>
      </c>
      <c r="I5" s="101">
        <v>0</v>
      </c>
      <c r="J5" s="101">
        <v>6</v>
      </c>
      <c r="K5" s="101">
        <v>7</v>
      </c>
      <c r="L5" s="101">
        <v>31</v>
      </c>
      <c r="M5" s="101">
        <v>156</v>
      </c>
      <c r="N5" s="101">
        <v>1155</v>
      </c>
      <c r="O5" s="101">
        <v>870</v>
      </c>
      <c r="P5" s="101">
        <v>19</v>
      </c>
      <c r="Q5" s="101">
        <v>1203</v>
      </c>
      <c r="R5" s="101">
        <v>985</v>
      </c>
      <c r="S5" s="101">
        <v>38</v>
      </c>
      <c r="T5" s="101">
        <v>584</v>
      </c>
      <c r="U5" s="101">
        <v>25</v>
      </c>
      <c r="V5" s="101">
        <v>2</v>
      </c>
      <c r="W5" s="101">
        <v>107</v>
      </c>
      <c r="X5" s="101">
        <v>324</v>
      </c>
      <c r="Y5" s="101">
        <v>10</v>
      </c>
      <c r="Z5" s="101">
        <v>319</v>
      </c>
      <c r="AA5" s="101">
        <v>0</v>
      </c>
      <c r="AB5" s="101">
        <v>0</v>
      </c>
      <c r="AC5" s="101">
        <v>131</v>
      </c>
      <c r="AD5" s="101">
        <v>10</v>
      </c>
      <c r="AE5" s="101">
        <v>1</v>
      </c>
      <c r="AF5" s="101">
        <v>245</v>
      </c>
      <c r="AG5" s="101">
        <v>21</v>
      </c>
      <c r="AH5" s="101">
        <v>857</v>
      </c>
      <c r="AI5" s="101">
        <v>54</v>
      </c>
      <c r="AJ5" s="101">
        <v>54</v>
      </c>
      <c r="AK5" s="101">
        <v>551</v>
      </c>
      <c r="AL5" s="101">
        <v>551</v>
      </c>
      <c r="AM5" s="101">
        <v>1</v>
      </c>
      <c r="AN5" s="101">
        <v>10</v>
      </c>
      <c r="AO5" s="101">
        <v>272</v>
      </c>
      <c r="AP5" s="101">
        <v>32</v>
      </c>
      <c r="AQ5" s="101">
        <v>11</v>
      </c>
      <c r="AR5" s="101">
        <v>45</v>
      </c>
      <c r="AS5" s="101">
        <v>35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2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14</v>
      </c>
      <c r="O6" s="101">
        <v>5</v>
      </c>
      <c r="P6" s="101">
        <v>0</v>
      </c>
      <c r="Q6" s="101">
        <v>26</v>
      </c>
      <c r="R6" s="101">
        <v>14</v>
      </c>
      <c r="S6" s="101">
        <v>0</v>
      </c>
      <c r="T6" s="101">
        <v>4</v>
      </c>
      <c r="U6" s="101">
        <v>0</v>
      </c>
      <c r="V6" s="101">
        <v>0</v>
      </c>
      <c r="W6" s="101">
        <v>14</v>
      </c>
      <c r="X6" s="101">
        <v>2</v>
      </c>
      <c r="Y6" s="101">
        <v>0</v>
      </c>
      <c r="Z6" s="101">
        <v>6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1</v>
      </c>
      <c r="AG6" s="101">
        <v>0</v>
      </c>
      <c r="AH6" s="101">
        <v>11</v>
      </c>
      <c r="AI6" s="101">
        <v>3</v>
      </c>
      <c r="AJ6" s="101">
        <v>3</v>
      </c>
      <c r="AK6" s="101">
        <v>19</v>
      </c>
      <c r="AL6" s="101">
        <v>19</v>
      </c>
      <c r="AM6" s="101">
        <v>0</v>
      </c>
      <c r="AN6" s="101">
        <v>0</v>
      </c>
      <c r="AO6" s="101">
        <v>1</v>
      </c>
      <c r="AP6" s="101">
        <v>1</v>
      </c>
      <c r="AQ6" s="101">
        <v>0</v>
      </c>
      <c r="AR6" s="101">
        <v>5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101</v>
      </c>
      <c r="D7" s="101">
        <v>138</v>
      </c>
      <c r="E7" s="101">
        <v>7</v>
      </c>
      <c r="F7" s="101">
        <v>40</v>
      </c>
      <c r="G7" s="101">
        <v>357</v>
      </c>
      <c r="H7" s="101">
        <v>91</v>
      </c>
      <c r="I7" s="101">
        <v>0</v>
      </c>
      <c r="J7" s="101">
        <v>40</v>
      </c>
      <c r="K7" s="101">
        <v>7</v>
      </c>
      <c r="L7" s="101">
        <v>62</v>
      </c>
      <c r="M7" s="101">
        <v>95</v>
      </c>
      <c r="N7" s="101">
        <v>1293</v>
      </c>
      <c r="O7" s="101">
        <v>727</v>
      </c>
      <c r="P7" s="101">
        <v>26</v>
      </c>
      <c r="Q7" s="101">
        <v>1710</v>
      </c>
      <c r="R7" s="101">
        <v>1900</v>
      </c>
      <c r="S7" s="101">
        <v>102</v>
      </c>
      <c r="T7" s="101">
        <v>662</v>
      </c>
      <c r="U7" s="101">
        <v>54</v>
      </c>
      <c r="V7" s="101">
        <v>17</v>
      </c>
      <c r="W7" s="101">
        <v>273</v>
      </c>
      <c r="X7" s="101">
        <v>518</v>
      </c>
      <c r="Y7" s="101">
        <v>16</v>
      </c>
      <c r="Z7" s="101">
        <v>404</v>
      </c>
      <c r="AA7" s="101">
        <v>1</v>
      </c>
      <c r="AB7" s="101">
        <v>1</v>
      </c>
      <c r="AC7" s="101">
        <v>111</v>
      </c>
      <c r="AD7" s="101">
        <v>4</v>
      </c>
      <c r="AE7" s="101">
        <v>0</v>
      </c>
      <c r="AF7" s="101">
        <v>413</v>
      </c>
      <c r="AG7" s="101">
        <v>17</v>
      </c>
      <c r="AH7" s="101">
        <v>1272</v>
      </c>
      <c r="AI7" s="101">
        <v>45</v>
      </c>
      <c r="AJ7" s="101">
        <v>45</v>
      </c>
      <c r="AK7" s="101">
        <v>886</v>
      </c>
      <c r="AL7" s="101">
        <v>886</v>
      </c>
      <c r="AM7" s="101">
        <v>8</v>
      </c>
      <c r="AN7" s="101">
        <v>31</v>
      </c>
      <c r="AO7" s="101">
        <v>78</v>
      </c>
      <c r="AP7" s="101">
        <v>39</v>
      </c>
      <c r="AQ7" s="101">
        <v>5</v>
      </c>
      <c r="AR7" s="101">
        <v>104</v>
      </c>
      <c r="AS7" s="101">
        <v>73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87</v>
      </c>
      <c r="D8" s="101">
        <v>32</v>
      </c>
      <c r="E8" s="101">
        <v>17</v>
      </c>
      <c r="F8" s="101">
        <v>86</v>
      </c>
      <c r="G8" s="101">
        <v>390</v>
      </c>
      <c r="H8" s="101">
        <v>108</v>
      </c>
      <c r="I8" s="101">
        <v>5</v>
      </c>
      <c r="J8" s="101">
        <v>50</v>
      </c>
      <c r="K8" s="101">
        <v>45</v>
      </c>
      <c r="L8" s="101">
        <v>86</v>
      </c>
      <c r="M8" s="101">
        <v>573</v>
      </c>
      <c r="N8" s="101">
        <v>1970</v>
      </c>
      <c r="O8" s="101">
        <v>899</v>
      </c>
      <c r="P8" s="101">
        <v>42</v>
      </c>
      <c r="Q8" s="101">
        <v>4355</v>
      </c>
      <c r="R8" s="101">
        <v>4284</v>
      </c>
      <c r="S8" s="101">
        <v>85</v>
      </c>
      <c r="T8" s="101">
        <v>1322</v>
      </c>
      <c r="U8" s="101">
        <v>125</v>
      </c>
      <c r="V8" s="101">
        <v>6</v>
      </c>
      <c r="W8" s="101">
        <v>1064</v>
      </c>
      <c r="X8" s="101">
        <v>1859</v>
      </c>
      <c r="Y8" s="101">
        <v>45</v>
      </c>
      <c r="Z8" s="101">
        <v>1425</v>
      </c>
      <c r="AA8" s="101">
        <v>2</v>
      </c>
      <c r="AB8" s="101">
        <v>0</v>
      </c>
      <c r="AC8" s="101">
        <v>177</v>
      </c>
      <c r="AD8" s="101">
        <v>33</v>
      </c>
      <c r="AE8" s="101">
        <v>3</v>
      </c>
      <c r="AF8" s="101">
        <v>1023</v>
      </c>
      <c r="AG8" s="101">
        <v>71</v>
      </c>
      <c r="AH8" s="101">
        <v>2385</v>
      </c>
      <c r="AI8" s="101">
        <v>205</v>
      </c>
      <c r="AJ8" s="101">
        <v>205</v>
      </c>
      <c r="AK8" s="101">
        <v>2590</v>
      </c>
      <c r="AL8" s="101">
        <v>2590</v>
      </c>
      <c r="AM8" s="101">
        <v>5</v>
      </c>
      <c r="AN8" s="101">
        <v>2</v>
      </c>
      <c r="AO8" s="101">
        <v>710</v>
      </c>
      <c r="AP8" s="101">
        <v>428</v>
      </c>
      <c r="AQ8" s="101">
        <v>6</v>
      </c>
      <c r="AR8" s="101">
        <v>688</v>
      </c>
      <c r="AS8" s="101">
        <v>91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400</v>
      </c>
      <c r="D9" s="101">
        <v>122</v>
      </c>
      <c r="E9" s="101">
        <v>32</v>
      </c>
      <c r="F9" s="101">
        <v>156</v>
      </c>
      <c r="G9" s="101">
        <v>694</v>
      </c>
      <c r="H9" s="101">
        <v>223</v>
      </c>
      <c r="I9" s="101">
        <v>4</v>
      </c>
      <c r="J9" s="101">
        <v>156</v>
      </c>
      <c r="K9" s="101">
        <v>28</v>
      </c>
      <c r="L9" s="101">
        <v>218</v>
      </c>
      <c r="M9" s="101">
        <v>476</v>
      </c>
      <c r="N9" s="101">
        <v>3605</v>
      </c>
      <c r="O9" s="101">
        <v>3830</v>
      </c>
      <c r="P9" s="101">
        <v>172</v>
      </c>
      <c r="Q9" s="101">
        <v>5202</v>
      </c>
      <c r="R9" s="101">
        <v>7338</v>
      </c>
      <c r="S9" s="101">
        <v>179</v>
      </c>
      <c r="T9" s="101">
        <v>1649</v>
      </c>
      <c r="U9" s="101">
        <v>321</v>
      </c>
      <c r="V9" s="101">
        <v>30</v>
      </c>
      <c r="W9" s="101">
        <v>1101</v>
      </c>
      <c r="X9" s="101">
        <v>1823</v>
      </c>
      <c r="Y9" s="101">
        <v>39</v>
      </c>
      <c r="Z9" s="101">
        <v>1652</v>
      </c>
      <c r="AA9" s="101">
        <v>15</v>
      </c>
      <c r="AB9" s="101">
        <v>1</v>
      </c>
      <c r="AC9" s="101">
        <v>92</v>
      </c>
      <c r="AD9" s="101">
        <v>14</v>
      </c>
      <c r="AE9" s="101">
        <v>0</v>
      </c>
      <c r="AF9" s="101">
        <v>907</v>
      </c>
      <c r="AG9" s="101">
        <v>26</v>
      </c>
      <c r="AH9" s="101">
        <v>2280</v>
      </c>
      <c r="AI9" s="101">
        <v>43</v>
      </c>
      <c r="AJ9" s="101">
        <v>43</v>
      </c>
      <c r="AK9" s="101">
        <v>3330</v>
      </c>
      <c r="AL9" s="101">
        <v>3330</v>
      </c>
      <c r="AM9" s="101">
        <v>27</v>
      </c>
      <c r="AN9" s="101">
        <v>4</v>
      </c>
      <c r="AO9" s="101">
        <v>173</v>
      </c>
      <c r="AP9" s="101">
        <v>112</v>
      </c>
      <c r="AQ9" s="101">
        <v>10</v>
      </c>
      <c r="AR9" s="101">
        <v>430</v>
      </c>
      <c r="AS9" s="101">
        <v>91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17</v>
      </c>
      <c r="D10" s="101">
        <v>4</v>
      </c>
      <c r="E10" s="101">
        <v>0</v>
      </c>
      <c r="F10" s="101">
        <v>2</v>
      </c>
      <c r="G10" s="101">
        <v>21</v>
      </c>
      <c r="H10" s="101">
        <v>10</v>
      </c>
      <c r="I10" s="101">
        <v>0</v>
      </c>
      <c r="J10" s="101">
        <v>0</v>
      </c>
      <c r="K10" s="101">
        <v>2</v>
      </c>
      <c r="L10" s="101">
        <v>2</v>
      </c>
      <c r="M10" s="101">
        <v>10</v>
      </c>
      <c r="N10" s="101">
        <v>30</v>
      </c>
      <c r="O10" s="101">
        <v>52</v>
      </c>
      <c r="P10" s="101">
        <v>1</v>
      </c>
      <c r="Q10" s="101">
        <v>143</v>
      </c>
      <c r="R10" s="101">
        <v>209</v>
      </c>
      <c r="S10" s="101">
        <v>7</v>
      </c>
      <c r="T10" s="101">
        <v>43</v>
      </c>
      <c r="U10" s="101">
        <v>2</v>
      </c>
      <c r="V10" s="101">
        <v>0</v>
      </c>
      <c r="W10" s="101">
        <v>34</v>
      </c>
      <c r="X10" s="101">
        <v>54</v>
      </c>
      <c r="Y10" s="101">
        <v>0</v>
      </c>
      <c r="Z10" s="101">
        <v>54</v>
      </c>
      <c r="AA10" s="101">
        <v>0</v>
      </c>
      <c r="AB10" s="101">
        <v>0</v>
      </c>
      <c r="AC10" s="101">
        <v>3</v>
      </c>
      <c r="AD10" s="101">
        <v>2</v>
      </c>
      <c r="AE10" s="101">
        <v>0</v>
      </c>
      <c r="AF10" s="101">
        <v>56</v>
      </c>
      <c r="AG10" s="101">
        <v>4</v>
      </c>
      <c r="AH10" s="101">
        <v>149</v>
      </c>
      <c r="AI10" s="101">
        <v>7</v>
      </c>
      <c r="AJ10" s="101">
        <v>7</v>
      </c>
      <c r="AK10" s="101">
        <v>140</v>
      </c>
      <c r="AL10" s="101">
        <v>140</v>
      </c>
      <c r="AM10" s="101">
        <v>0</v>
      </c>
      <c r="AN10" s="101">
        <v>0</v>
      </c>
      <c r="AO10" s="101">
        <v>41</v>
      </c>
      <c r="AP10" s="101">
        <v>5</v>
      </c>
      <c r="AQ10" s="101">
        <v>0</v>
      </c>
      <c r="AR10" s="101">
        <v>30</v>
      </c>
      <c r="AS10" s="101">
        <v>0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9</v>
      </c>
      <c r="D11" s="101">
        <v>3</v>
      </c>
      <c r="E11" s="101">
        <v>0</v>
      </c>
      <c r="F11" s="101">
        <v>6</v>
      </c>
      <c r="G11" s="101">
        <v>38</v>
      </c>
      <c r="H11" s="101">
        <v>21</v>
      </c>
      <c r="I11" s="101">
        <v>0</v>
      </c>
      <c r="J11" s="101">
        <v>19</v>
      </c>
      <c r="K11" s="101">
        <v>8</v>
      </c>
      <c r="L11" s="101">
        <v>18</v>
      </c>
      <c r="M11" s="101">
        <v>47</v>
      </c>
      <c r="N11" s="101">
        <v>231</v>
      </c>
      <c r="O11" s="101">
        <v>140</v>
      </c>
      <c r="P11" s="101">
        <v>6</v>
      </c>
      <c r="Q11" s="101">
        <v>776</v>
      </c>
      <c r="R11" s="101">
        <v>709</v>
      </c>
      <c r="S11" s="101">
        <v>12</v>
      </c>
      <c r="T11" s="101">
        <v>185</v>
      </c>
      <c r="U11" s="101">
        <v>21</v>
      </c>
      <c r="V11" s="101">
        <v>13</v>
      </c>
      <c r="W11" s="101">
        <v>101</v>
      </c>
      <c r="X11" s="101">
        <v>276</v>
      </c>
      <c r="Y11" s="101">
        <v>7</v>
      </c>
      <c r="Z11" s="101">
        <v>211</v>
      </c>
      <c r="AA11" s="101">
        <v>2</v>
      </c>
      <c r="AB11" s="101">
        <v>1</v>
      </c>
      <c r="AC11" s="101">
        <v>18</v>
      </c>
      <c r="AD11" s="101">
        <v>2</v>
      </c>
      <c r="AE11" s="101">
        <v>0</v>
      </c>
      <c r="AF11" s="101">
        <v>100</v>
      </c>
      <c r="AG11" s="101">
        <v>6</v>
      </c>
      <c r="AH11" s="101">
        <v>451</v>
      </c>
      <c r="AI11" s="101">
        <v>11</v>
      </c>
      <c r="AJ11" s="101">
        <v>11</v>
      </c>
      <c r="AK11" s="101">
        <v>546</v>
      </c>
      <c r="AL11" s="101">
        <v>546</v>
      </c>
      <c r="AM11" s="101">
        <v>0</v>
      </c>
      <c r="AN11" s="101">
        <v>3</v>
      </c>
      <c r="AO11" s="101">
        <v>164</v>
      </c>
      <c r="AP11" s="101">
        <v>45</v>
      </c>
      <c r="AQ11" s="101">
        <v>1</v>
      </c>
      <c r="AR11" s="101">
        <v>150</v>
      </c>
      <c r="AS11" s="101">
        <v>11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3</v>
      </c>
      <c r="F12" s="101">
        <v>4</v>
      </c>
      <c r="G12" s="101">
        <v>35</v>
      </c>
      <c r="H12" s="101">
        <v>22</v>
      </c>
      <c r="I12" s="101">
        <v>1</v>
      </c>
      <c r="J12" s="101">
        <v>11</v>
      </c>
      <c r="K12" s="101">
        <v>2</v>
      </c>
      <c r="L12" s="101">
        <v>8</v>
      </c>
      <c r="M12" s="101">
        <v>18</v>
      </c>
      <c r="N12" s="101">
        <v>157</v>
      </c>
      <c r="O12" s="101">
        <v>79</v>
      </c>
      <c r="P12" s="101">
        <v>6</v>
      </c>
      <c r="Q12" s="101">
        <v>318</v>
      </c>
      <c r="R12" s="101">
        <v>425</v>
      </c>
      <c r="S12" s="101">
        <v>7</v>
      </c>
      <c r="T12" s="101">
        <v>68</v>
      </c>
      <c r="U12" s="101">
        <v>10</v>
      </c>
      <c r="V12" s="101">
        <v>2</v>
      </c>
      <c r="W12" s="101">
        <v>55</v>
      </c>
      <c r="X12" s="101">
        <v>95</v>
      </c>
      <c r="Y12" s="101">
        <v>1</v>
      </c>
      <c r="Z12" s="101">
        <v>78</v>
      </c>
      <c r="AA12" s="101">
        <v>1</v>
      </c>
      <c r="AB12" s="101">
        <v>0</v>
      </c>
      <c r="AC12" s="101">
        <v>4</v>
      </c>
      <c r="AD12" s="101">
        <v>2</v>
      </c>
      <c r="AE12" s="101">
        <v>0</v>
      </c>
      <c r="AF12" s="101">
        <v>45</v>
      </c>
      <c r="AG12" s="101">
        <v>2</v>
      </c>
      <c r="AH12" s="101">
        <v>170</v>
      </c>
      <c r="AI12" s="101">
        <v>3</v>
      </c>
      <c r="AJ12" s="101">
        <v>3</v>
      </c>
      <c r="AK12" s="101">
        <v>231</v>
      </c>
      <c r="AL12" s="101">
        <v>231</v>
      </c>
      <c r="AM12" s="101">
        <v>12</v>
      </c>
      <c r="AN12" s="101">
        <v>0</v>
      </c>
      <c r="AO12" s="101">
        <v>46</v>
      </c>
      <c r="AP12" s="101">
        <v>15</v>
      </c>
      <c r="AQ12" s="101">
        <v>0</v>
      </c>
      <c r="AR12" s="101">
        <v>41</v>
      </c>
      <c r="AS12" s="101">
        <v>10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75</v>
      </c>
      <c r="D13" s="101">
        <v>59</v>
      </c>
      <c r="E13" s="101">
        <v>10</v>
      </c>
      <c r="F13" s="101">
        <v>39</v>
      </c>
      <c r="G13" s="101">
        <v>225</v>
      </c>
      <c r="H13" s="101">
        <v>93</v>
      </c>
      <c r="I13" s="101">
        <v>3</v>
      </c>
      <c r="J13" s="101">
        <v>31</v>
      </c>
      <c r="K13" s="101">
        <v>16</v>
      </c>
      <c r="L13" s="101">
        <v>47</v>
      </c>
      <c r="M13" s="101">
        <v>211</v>
      </c>
      <c r="N13" s="101">
        <v>1081</v>
      </c>
      <c r="O13" s="101">
        <v>868</v>
      </c>
      <c r="P13" s="101">
        <v>40</v>
      </c>
      <c r="Q13" s="101">
        <v>1089</v>
      </c>
      <c r="R13" s="101">
        <v>1338</v>
      </c>
      <c r="S13" s="101">
        <v>48</v>
      </c>
      <c r="T13" s="101">
        <v>534</v>
      </c>
      <c r="U13" s="101">
        <v>57</v>
      </c>
      <c r="V13" s="101">
        <v>19</v>
      </c>
      <c r="W13" s="101">
        <v>252</v>
      </c>
      <c r="X13" s="101">
        <v>491</v>
      </c>
      <c r="Y13" s="101">
        <v>15</v>
      </c>
      <c r="Z13" s="101">
        <v>503</v>
      </c>
      <c r="AA13" s="101">
        <v>4</v>
      </c>
      <c r="AB13" s="101">
        <v>0</v>
      </c>
      <c r="AC13" s="101">
        <v>87</v>
      </c>
      <c r="AD13" s="101">
        <v>17</v>
      </c>
      <c r="AE13" s="101">
        <v>1</v>
      </c>
      <c r="AF13" s="101">
        <v>235</v>
      </c>
      <c r="AG13" s="101">
        <v>8</v>
      </c>
      <c r="AH13" s="101">
        <v>510</v>
      </c>
      <c r="AI13" s="101">
        <v>21</v>
      </c>
      <c r="AJ13" s="101">
        <v>21</v>
      </c>
      <c r="AK13" s="101">
        <v>751</v>
      </c>
      <c r="AL13" s="101">
        <v>751</v>
      </c>
      <c r="AM13" s="101">
        <v>0</v>
      </c>
      <c r="AN13" s="101">
        <v>10</v>
      </c>
      <c r="AO13" s="101">
        <v>257</v>
      </c>
      <c r="AP13" s="101">
        <v>11</v>
      </c>
      <c r="AQ13" s="101">
        <v>5</v>
      </c>
      <c r="AR13" s="101">
        <v>89</v>
      </c>
      <c r="AS13" s="101">
        <v>37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17</v>
      </c>
      <c r="D14" s="101">
        <v>16</v>
      </c>
      <c r="E14" s="101">
        <v>0</v>
      </c>
      <c r="F14" s="101">
        <v>13</v>
      </c>
      <c r="G14" s="101">
        <v>46</v>
      </c>
      <c r="H14" s="101">
        <v>22</v>
      </c>
      <c r="I14" s="101">
        <v>9</v>
      </c>
      <c r="J14" s="101">
        <v>7</v>
      </c>
      <c r="K14" s="101">
        <v>1</v>
      </c>
      <c r="L14" s="101">
        <v>17</v>
      </c>
      <c r="M14" s="101">
        <v>81</v>
      </c>
      <c r="N14" s="101">
        <v>417</v>
      </c>
      <c r="O14" s="101">
        <v>181</v>
      </c>
      <c r="P14" s="101">
        <v>19</v>
      </c>
      <c r="Q14" s="101">
        <v>337</v>
      </c>
      <c r="R14" s="101">
        <v>413</v>
      </c>
      <c r="S14" s="101">
        <v>10</v>
      </c>
      <c r="T14" s="101">
        <v>256</v>
      </c>
      <c r="U14" s="101">
        <v>15</v>
      </c>
      <c r="V14" s="101">
        <v>0</v>
      </c>
      <c r="W14" s="101">
        <v>60</v>
      </c>
      <c r="X14" s="101">
        <v>98</v>
      </c>
      <c r="Y14" s="101">
        <v>4</v>
      </c>
      <c r="Z14" s="101">
        <v>121</v>
      </c>
      <c r="AA14" s="101">
        <v>3</v>
      </c>
      <c r="AB14" s="101">
        <v>1</v>
      </c>
      <c r="AC14" s="101">
        <v>5</v>
      </c>
      <c r="AD14" s="101">
        <v>5</v>
      </c>
      <c r="AE14" s="101">
        <v>0</v>
      </c>
      <c r="AF14" s="101">
        <v>64</v>
      </c>
      <c r="AG14" s="101">
        <v>2</v>
      </c>
      <c r="AH14" s="101">
        <v>176</v>
      </c>
      <c r="AI14" s="101">
        <v>0</v>
      </c>
      <c r="AJ14" s="101">
        <v>0</v>
      </c>
      <c r="AK14" s="101">
        <v>283</v>
      </c>
      <c r="AL14" s="101">
        <v>283</v>
      </c>
      <c r="AM14" s="101">
        <v>0</v>
      </c>
      <c r="AN14" s="101">
        <v>0</v>
      </c>
      <c r="AO14" s="101">
        <v>111</v>
      </c>
      <c r="AP14" s="101">
        <v>21</v>
      </c>
      <c r="AQ14" s="101">
        <v>0</v>
      </c>
      <c r="AR14" s="101">
        <v>37</v>
      </c>
      <c r="AS14" s="101">
        <v>10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0</v>
      </c>
      <c r="D15" s="101">
        <v>2</v>
      </c>
      <c r="E15" s="101">
        <v>3</v>
      </c>
      <c r="F15" s="101">
        <v>1</v>
      </c>
      <c r="G15" s="101">
        <v>5</v>
      </c>
      <c r="H15" s="101">
        <v>2</v>
      </c>
      <c r="I15" s="101">
        <v>0</v>
      </c>
      <c r="J15" s="101">
        <v>3</v>
      </c>
      <c r="K15" s="101">
        <v>4</v>
      </c>
      <c r="L15" s="101">
        <v>1</v>
      </c>
      <c r="M15" s="101">
        <v>8</v>
      </c>
      <c r="N15" s="101">
        <v>57</v>
      </c>
      <c r="O15" s="101">
        <v>23</v>
      </c>
      <c r="P15" s="101">
        <v>0</v>
      </c>
      <c r="Q15" s="101">
        <v>183</v>
      </c>
      <c r="R15" s="101">
        <v>135</v>
      </c>
      <c r="S15" s="101">
        <v>0</v>
      </c>
      <c r="T15" s="101">
        <v>31</v>
      </c>
      <c r="U15" s="101">
        <v>0</v>
      </c>
      <c r="V15" s="101">
        <v>0</v>
      </c>
      <c r="W15" s="101">
        <v>17</v>
      </c>
      <c r="X15" s="101">
        <v>92</v>
      </c>
      <c r="Y15" s="101">
        <v>1</v>
      </c>
      <c r="Z15" s="101">
        <v>53</v>
      </c>
      <c r="AA15" s="101">
        <v>0</v>
      </c>
      <c r="AB15" s="101">
        <v>0</v>
      </c>
      <c r="AC15" s="101">
        <v>8</v>
      </c>
      <c r="AD15" s="101">
        <v>0</v>
      </c>
      <c r="AE15" s="101">
        <v>0</v>
      </c>
      <c r="AF15" s="101">
        <v>17</v>
      </c>
      <c r="AG15" s="101">
        <v>2</v>
      </c>
      <c r="AH15" s="101">
        <v>135</v>
      </c>
      <c r="AI15" s="101">
        <v>6</v>
      </c>
      <c r="AJ15" s="101">
        <v>6</v>
      </c>
      <c r="AK15" s="101">
        <v>122</v>
      </c>
      <c r="AL15" s="101">
        <v>122</v>
      </c>
      <c r="AM15" s="101">
        <v>0</v>
      </c>
      <c r="AN15" s="101">
        <v>0</v>
      </c>
      <c r="AO15" s="101">
        <v>27</v>
      </c>
      <c r="AP15" s="101">
        <v>18</v>
      </c>
      <c r="AQ15" s="101">
        <v>0</v>
      </c>
      <c r="AR15" s="101">
        <v>31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26</v>
      </c>
      <c r="D16" s="101">
        <v>6</v>
      </c>
      <c r="E16" s="101">
        <v>2</v>
      </c>
      <c r="F16" s="101">
        <v>4</v>
      </c>
      <c r="G16" s="101">
        <v>28</v>
      </c>
      <c r="H16" s="101">
        <v>14</v>
      </c>
      <c r="I16" s="101">
        <v>0</v>
      </c>
      <c r="J16" s="101">
        <v>13</v>
      </c>
      <c r="K16" s="101">
        <v>2</v>
      </c>
      <c r="L16" s="101">
        <v>9</v>
      </c>
      <c r="M16" s="101">
        <v>32</v>
      </c>
      <c r="N16" s="101">
        <v>225</v>
      </c>
      <c r="O16" s="101">
        <v>187</v>
      </c>
      <c r="P16" s="101">
        <v>9</v>
      </c>
      <c r="Q16" s="101">
        <v>442</v>
      </c>
      <c r="R16" s="101">
        <v>427</v>
      </c>
      <c r="S16" s="101">
        <v>7</v>
      </c>
      <c r="T16" s="101">
        <v>90</v>
      </c>
      <c r="U16" s="101">
        <v>18</v>
      </c>
      <c r="V16" s="101">
        <v>4</v>
      </c>
      <c r="W16" s="101">
        <v>87</v>
      </c>
      <c r="X16" s="101">
        <v>157</v>
      </c>
      <c r="Y16" s="101">
        <v>5</v>
      </c>
      <c r="Z16" s="101">
        <v>90</v>
      </c>
      <c r="AA16" s="101">
        <v>0</v>
      </c>
      <c r="AB16" s="101">
        <v>0</v>
      </c>
      <c r="AC16" s="101">
        <v>16</v>
      </c>
      <c r="AD16" s="101">
        <v>3</v>
      </c>
      <c r="AE16" s="101">
        <v>0</v>
      </c>
      <c r="AF16" s="101">
        <v>53</v>
      </c>
      <c r="AG16" s="101">
        <v>2</v>
      </c>
      <c r="AH16" s="101">
        <v>180</v>
      </c>
      <c r="AI16" s="101">
        <v>12</v>
      </c>
      <c r="AJ16" s="101">
        <v>12</v>
      </c>
      <c r="AK16" s="101">
        <v>169</v>
      </c>
      <c r="AL16" s="101">
        <v>169</v>
      </c>
      <c r="AM16" s="101">
        <v>0</v>
      </c>
      <c r="AN16" s="101">
        <v>0</v>
      </c>
      <c r="AO16" s="101">
        <v>49</v>
      </c>
      <c r="AP16" s="101">
        <v>29</v>
      </c>
      <c r="AQ16" s="101">
        <v>0</v>
      </c>
      <c r="AR16" s="101">
        <v>30</v>
      </c>
      <c r="AS16" s="101">
        <v>8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3</v>
      </c>
      <c r="D17" s="101">
        <v>0</v>
      </c>
      <c r="E17" s="101">
        <v>0</v>
      </c>
      <c r="F17" s="101">
        <v>2</v>
      </c>
      <c r="G17" s="101">
        <v>10</v>
      </c>
      <c r="H17" s="101">
        <v>9</v>
      </c>
      <c r="I17" s="101">
        <v>6</v>
      </c>
      <c r="J17" s="101">
        <v>1</v>
      </c>
      <c r="K17" s="101">
        <v>30</v>
      </c>
      <c r="L17" s="101">
        <v>15</v>
      </c>
      <c r="M17" s="101">
        <v>63</v>
      </c>
      <c r="N17" s="101">
        <v>290</v>
      </c>
      <c r="O17" s="101">
        <v>285</v>
      </c>
      <c r="P17" s="101">
        <v>14</v>
      </c>
      <c r="Q17" s="101">
        <v>370</v>
      </c>
      <c r="R17" s="101">
        <v>475</v>
      </c>
      <c r="S17" s="101">
        <v>18</v>
      </c>
      <c r="T17" s="101">
        <v>236</v>
      </c>
      <c r="U17" s="101">
        <v>4</v>
      </c>
      <c r="V17" s="101">
        <v>0</v>
      </c>
      <c r="W17" s="101">
        <v>35</v>
      </c>
      <c r="X17" s="101">
        <v>42</v>
      </c>
      <c r="Y17" s="101">
        <v>3</v>
      </c>
      <c r="Z17" s="101">
        <v>104</v>
      </c>
      <c r="AA17" s="101">
        <v>0</v>
      </c>
      <c r="AB17" s="101">
        <v>0</v>
      </c>
      <c r="AC17" s="101">
        <v>3</v>
      </c>
      <c r="AD17" s="101">
        <v>3</v>
      </c>
      <c r="AE17" s="101">
        <v>0</v>
      </c>
      <c r="AF17" s="101">
        <v>38</v>
      </c>
      <c r="AG17" s="101">
        <v>9</v>
      </c>
      <c r="AH17" s="101">
        <v>161</v>
      </c>
      <c r="AI17" s="101">
        <v>1</v>
      </c>
      <c r="AJ17" s="101">
        <v>1</v>
      </c>
      <c r="AK17" s="101">
        <v>332</v>
      </c>
      <c r="AL17" s="101">
        <v>332</v>
      </c>
      <c r="AM17" s="101">
        <v>0</v>
      </c>
      <c r="AN17" s="101">
        <v>2</v>
      </c>
      <c r="AO17" s="101">
        <v>117</v>
      </c>
      <c r="AP17" s="101">
        <v>28</v>
      </c>
      <c r="AQ17" s="101">
        <v>0</v>
      </c>
      <c r="AR17" s="101">
        <v>48</v>
      </c>
      <c r="AS17" s="101">
        <v>4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877</v>
      </c>
      <c r="D18" s="101">
        <v>416</v>
      </c>
      <c r="E18" s="101">
        <v>32</v>
      </c>
      <c r="F18" s="101">
        <v>274</v>
      </c>
      <c r="G18" s="101">
        <v>1526</v>
      </c>
      <c r="H18" s="101">
        <v>239</v>
      </c>
      <c r="I18" s="101">
        <v>15</v>
      </c>
      <c r="J18" s="101">
        <v>88</v>
      </c>
      <c r="K18" s="101">
        <v>31</v>
      </c>
      <c r="L18" s="101">
        <v>209</v>
      </c>
      <c r="M18" s="101">
        <v>975</v>
      </c>
      <c r="N18" s="101">
        <v>4468</v>
      </c>
      <c r="O18" s="101">
        <v>5418</v>
      </c>
      <c r="P18" s="101">
        <v>104</v>
      </c>
      <c r="Q18" s="101">
        <v>7352</v>
      </c>
      <c r="R18" s="101">
        <v>12291</v>
      </c>
      <c r="S18" s="101">
        <v>300</v>
      </c>
      <c r="T18" s="101">
        <v>2832</v>
      </c>
      <c r="U18" s="101">
        <v>474</v>
      </c>
      <c r="V18" s="101">
        <v>98</v>
      </c>
      <c r="W18" s="101">
        <v>2256</v>
      </c>
      <c r="X18" s="101">
        <v>3865</v>
      </c>
      <c r="Y18" s="101">
        <v>83</v>
      </c>
      <c r="Z18" s="101">
        <v>3911</v>
      </c>
      <c r="AA18" s="101">
        <v>15</v>
      </c>
      <c r="AB18" s="101">
        <v>0</v>
      </c>
      <c r="AC18" s="101">
        <v>402</v>
      </c>
      <c r="AD18" s="101">
        <v>37</v>
      </c>
      <c r="AE18" s="101">
        <v>4</v>
      </c>
      <c r="AF18" s="101">
        <v>1934</v>
      </c>
      <c r="AG18" s="101">
        <v>109</v>
      </c>
      <c r="AH18" s="101">
        <v>6012</v>
      </c>
      <c r="AI18" s="101">
        <v>181</v>
      </c>
      <c r="AJ18" s="101">
        <v>181</v>
      </c>
      <c r="AK18" s="101">
        <v>4438</v>
      </c>
      <c r="AL18" s="101">
        <v>4438</v>
      </c>
      <c r="AM18" s="101">
        <v>31</v>
      </c>
      <c r="AN18" s="101">
        <v>17</v>
      </c>
      <c r="AO18" s="101">
        <v>1360</v>
      </c>
      <c r="AP18" s="101">
        <v>496</v>
      </c>
      <c r="AQ18" s="101">
        <v>75</v>
      </c>
      <c r="AR18" s="101">
        <v>724</v>
      </c>
      <c r="AS18" s="101">
        <v>167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2267</v>
      </c>
      <c r="D19" s="101">
        <v>1296</v>
      </c>
      <c r="E19" s="101">
        <v>77</v>
      </c>
      <c r="F19" s="101">
        <v>821</v>
      </c>
      <c r="G19" s="101">
        <v>3133</v>
      </c>
      <c r="H19" s="101">
        <v>1159</v>
      </c>
      <c r="I19" s="101">
        <v>89</v>
      </c>
      <c r="J19" s="101">
        <v>245</v>
      </c>
      <c r="K19" s="101">
        <v>66</v>
      </c>
      <c r="L19" s="101">
        <v>589</v>
      </c>
      <c r="M19" s="101">
        <v>3424</v>
      </c>
      <c r="N19" s="101">
        <v>9566</v>
      </c>
      <c r="O19" s="101">
        <v>10095</v>
      </c>
      <c r="P19" s="101">
        <v>374</v>
      </c>
      <c r="Q19" s="101">
        <v>15712</v>
      </c>
      <c r="R19" s="101">
        <v>12835</v>
      </c>
      <c r="S19" s="101">
        <v>520</v>
      </c>
      <c r="T19" s="101">
        <v>6460</v>
      </c>
      <c r="U19" s="101">
        <v>308</v>
      </c>
      <c r="V19" s="101">
        <v>29</v>
      </c>
      <c r="W19" s="101">
        <v>2367</v>
      </c>
      <c r="X19" s="101">
        <v>6877</v>
      </c>
      <c r="Y19" s="101">
        <v>73</v>
      </c>
      <c r="Z19" s="101">
        <v>5222</v>
      </c>
      <c r="AA19" s="101">
        <v>27</v>
      </c>
      <c r="AB19" s="101">
        <v>3</v>
      </c>
      <c r="AC19" s="101">
        <v>1852</v>
      </c>
      <c r="AD19" s="101">
        <v>220</v>
      </c>
      <c r="AE19" s="101">
        <v>64</v>
      </c>
      <c r="AF19" s="101">
        <v>5118</v>
      </c>
      <c r="AG19" s="101">
        <v>295</v>
      </c>
      <c r="AH19" s="101">
        <v>9858</v>
      </c>
      <c r="AI19" s="101">
        <v>960</v>
      </c>
      <c r="AJ19" s="101">
        <v>960</v>
      </c>
      <c r="AK19" s="101">
        <v>10480</v>
      </c>
      <c r="AL19" s="101">
        <v>10480</v>
      </c>
      <c r="AM19" s="101">
        <v>32</v>
      </c>
      <c r="AN19" s="101">
        <v>141</v>
      </c>
      <c r="AO19" s="101">
        <v>5367</v>
      </c>
      <c r="AP19" s="101">
        <v>777</v>
      </c>
      <c r="AQ19" s="101">
        <v>84</v>
      </c>
      <c r="AR19" s="101">
        <v>769</v>
      </c>
      <c r="AS19" s="101">
        <v>298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23</v>
      </c>
      <c r="D20" s="101">
        <v>5</v>
      </c>
      <c r="E20" s="101">
        <v>2</v>
      </c>
      <c r="F20" s="101">
        <v>8</v>
      </c>
      <c r="G20" s="101">
        <v>111</v>
      </c>
      <c r="H20" s="101">
        <v>43</v>
      </c>
      <c r="I20" s="101">
        <v>5</v>
      </c>
      <c r="J20" s="101">
        <v>16</v>
      </c>
      <c r="K20" s="101">
        <v>7</v>
      </c>
      <c r="L20" s="101">
        <v>31</v>
      </c>
      <c r="M20" s="101">
        <v>80</v>
      </c>
      <c r="N20" s="101">
        <v>401</v>
      </c>
      <c r="O20" s="101">
        <v>239</v>
      </c>
      <c r="P20" s="101">
        <v>20</v>
      </c>
      <c r="Q20" s="101">
        <v>806</v>
      </c>
      <c r="R20" s="101">
        <v>779</v>
      </c>
      <c r="S20" s="101">
        <v>11</v>
      </c>
      <c r="T20" s="101">
        <v>221</v>
      </c>
      <c r="U20" s="101">
        <v>34</v>
      </c>
      <c r="V20" s="101">
        <v>7</v>
      </c>
      <c r="W20" s="101">
        <v>153</v>
      </c>
      <c r="X20" s="101">
        <v>259</v>
      </c>
      <c r="Y20" s="101">
        <v>7</v>
      </c>
      <c r="Z20" s="101">
        <v>264</v>
      </c>
      <c r="AA20" s="101">
        <v>0</v>
      </c>
      <c r="AB20" s="101">
        <v>0</v>
      </c>
      <c r="AC20" s="101">
        <v>64</v>
      </c>
      <c r="AD20" s="101">
        <v>6</v>
      </c>
      <c r="AE20" s="101">
        <v>1</v>
      </c>
      <c r="AF20" s="101">
        <v>111</v>
      </c>
      <c r="AG20" s="101">
        <v>43</v>
      </c>
      <c r="AH20" s="101">
        <v>372</v>
      </c>
      <c r="AI20" s="101">
        <v>15</v>
      </c>
      <c r="AJ20" s="101">
        <v>15</v>
      </c>
      <c r="AK20" s="101">
        <v>380</v>
      </c>
      <c r="AL20" s="100">
        <v>342</v>
      </c>
      <c r="AM20" s="101">
        <v>0</v>
      </c>
      <c r="AN20" s="101">
        <v>1</v>
      </c>
      <c r="AO20" s="101">
        <v>136</v>
      </c>
      <c r="AP20" s="101">
        <v>13</v>
      </c>
      <c r="AQ20" s="101">
        <v>1</v>
      </c>
      <c r="AR20" s="101">
        <v>28</v>
      </c>
      <c r="AS20" s="101">
        <v>17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73</v>
      </c>
      <c r="D21" s="101">
        <v>4</v>
      </c>
      <c r="E21" s="101">
        <v>2</v>
      </c>
      <c r="F21" s="101">
        <v>2</v>
      </c>
      <c r="G21" s="101">
        <v>104</v>
      </c>
      <c r="H21" s="101">
        <v>35</v>
      </c>
      <c r="I21" s="101">
        <v>1</v>
      </c>
      <c r="J21" s="101">
        <v>24</v>
      </c>
      <c r="K21" s="101">
        <v>3</v>
      </c>
      <c r="L21" s="101">
        <v>8</v>
      </c>
      <c r="M21" s="101">
        <v>135</v>
      </c>
      <c r="N21" s="101">
        <v>770</v>
      </c>
      <c r="O21" s="101">
        <v>582</v>
      </c>
      <c r="P21" s="101">
        <v>7</v>
      </c>
      <c r="Q21" s="101">
        <v>1328</v>
      </c>
      <c r="R21" s="101">
        <v>1165</v>
      </c>
      <c r="S21" s="101">
        <v>43</v>
      </c>
      <c r="T21" s="101">
        <v>219</v>
      </c>
      <c r="U21" s="101">
        <v>29</v>
      </c>
      <c r="V21" s="101">
        <v>1</v>
      </c>
      <c r="W21" s="101">
        <v>305</v>
      </c>
      <c r="X21" s="101">
        <v>691</v>
      </c>
      <c r="Y21" s="101">
        <v>11</v>
      </c>
      <c r="Z21" s="101">
        <v>161</v>
      </c>
      <c r="AA21" s="101">
        <v>0</v>
      </c>
      <c r="AB21" s="101">
        <v>0</v>
      </c>
      <c r="AC21" s="101">
        <v>63</v>
      </c>
      <c r="AD21" s="101">
        <v>4</v>
      </c>
      <c r="AE21" s="101">
        <v>0</v>
      </c>
      <c r="AF21" s="101">
        <v>269</v>
      </c>
      <c r="AG21" s="101">
        <v>2</v>
      </c>
      <c r="AH21" s="101">
        <v>340</v>
      </c>
      <c r="AI21" s="101">
        <v>39</v>
      </c>
      <c r="AJ21" s="101">
        <v>39</v>
      </c>
      <c r="AK21" s="101">
        <v>637</v>
      </c>
      <c r="AL21" s="101">
        <v>637</v>
      </c>
      <c r="AM21" s="101">
        <v>0</v>
      </c>
      <c r="AN21" s="101">
        <v>1</v>
      </c>
      <c r="AO21" s="101">
        <v>217</v>
      </c>
      <c r="AP21" s="101">
        <v>110</v>
      </c>
      <c r="AQ21" s="101">
        <v>2</v>
      </c>
      <c r="AR21" s="101">
        <v>267</v>
      </c>
      <c r="AS21" s="101">
        <v>9</v>
      </c>
      <c r="AT21" s="82"/>
    </row>
    <row r="22" spans="1:46" x14ac:dyDescent="0.2">
      <c r="A22" s="69" t="s">
        <v>36</v>
      </c>
      <c r="B22" s="69" t="s">
        <v>17</v>
      </c>
      <c r="C22" s="101">
        <v>58</v>
      </c>
      <c r="D22" s="101">
        <v>26</v>
      </c>
      <c r="E22" s="101">
        <v>10</v>
      </c>
      <c r="F22" s="101">
        <v>14</v>
      </c>
      <c r="G22" s="101">
        <v>168</v>
      </c>
      <c r="H22" s="101">
        <v>52</v>
      </c>
      <c r="I22" s="101">
        <v>4</v>
      </c>
      <c r="J22" s="101">
        <v>13</v>
      </c>
      <c r="K22" s="101">
        <v>9</v>
      </c>
      <c r="L22" s="101">
        <v>28</v>
      </c>
      <c r="M22" s="101">
        <v>135</v>
      </c>
      <c r="N22" s="101">
        <v>703</v>
      </c>
      <c r="O22" s="101">
        <v>522</v>
      </c>
      <c r="P22" s="101">
        <v>27</v>
      </c>
      <c r="Q22" s="101">
        <v>1005</v>
      </c>
      <c r="R22" s="101">
        <v>1032</v>
      </c>
      <c r="S22" s="101">
        <v>15</v>
      </c>
      <c r="T22" s="101">
        <v>440</v>
      </c>
      <c r="U22" s="101">
        <v>39</v>
      </c>
      <c r="V22" s="101">
        <v>4</v>
      </c>
      <c r="W22" s="101">
        <v>227</v>
      </c>
      <c r="X22" s="101">
        <v>304</v>
      </c>
      <c r="Y22" s="101">
        <v>6</v>
      </c>
      <c r="Z22" s="101">
        <v>300</v>
      </c>
      <c r="AA22" s="101">
        <v>0</v>
      </c>
      <c r="AB22" s="101">
        <v>0</v>
      </c>
      <c r="AC22" s="101">
        <v>143</v>
      </c>
      <c r="AD22" s="101">
        <v>8</v>
      </c>
      <c r="AE22" s="101">
        <v>6</v>
      </c>
      <c r="AF22" s="101">
        <v>207</v>
      </c>
      <c r="AG22" s="101">
        <v>12</v>
      </c>
      <c r="AH22" s="101">
        <v>620</v>
      </c>
      <c r="AI22" s="101">
        <v>13</v>
      </c>
      <c r="AJ22" s="101">
        <v>13</v>
      </c>
      <c r="AK22" s="101">
        <v>540</v>
      </c>
      <c r="AL22" s="101">
        <v>540</v>
      </c>
      <c r="AM22" s="101">
        <v>2</v>
      </c>
      <c r="AN22" s="101">
        <v>23</v>
      </c>
      <c r="AO22" s="101">
        <v>157</v>
      </c>
      <c r="AP22" s="101">
        <v>22</v>
      </c>
      <c r="AQ22" s="101">
        <v>5</v>
      </c>
      <c r="AR22" s="101">
        <v>23</v>
      </c>
      <c r="AS22" s="101">
        <v>3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2158</v>
      </c>
      <c r="D23" s="101">
        <v>812</v>
      </c>
      <c r="E23" s="101">
        <v>122</v>
      </c>
      <c r="F23" s="101">
        <v>711</v>
      </c>
      <c r="G23" s="101">
        <v>4993</v>
      </c>
      <c r="H23" s="101">
        <v>2143</v>
      </c>
      <c r="I23" s="101">
        <v>53</v>
      </c>
      <c r="J23" s="101">
        <v>1566</v>
      </c>
      <c r="K23" s="101">
        <v>106</v>
      </c>
      <c r="L23" s="101">
        <v>1188</v>
      </c>
      <c r="M23" s="101">
        <v>2540</v>
      </c>
      <c r="N23" s="101">
        <v>14141</v>
      </c>
      <c r="O23" s="101">
        <v>9659</v>
      </c>
      <c r="P23" s="101">
        <v>547</v>
      </c>
      <c r="Q23" s="101">
        <v>41812</v>
      </c>
      <c r="R23" s="101">
        <v>26874</v>
      </c>
      <c r="S23" s="101">
        <v>274</v>
      </c>
      <c r="T23" s="101">
        <v>6142</v>
      </c>
      <c r="U23" s="101">
        <v>2134</v>
      </c>
      <c r="V23" s="101">
        <v>407</v>
      </c>
      <c r="W23" s="101">
        <v>8390</v>
      </c>
      <c r="X23" s="101">
        <v>17985</v>
      </c>
      <c r="Y23" s="101">
        <v>284</v>
      </c>
      <c r="Z23" s="101">
        <v>6820</v>
      </c>
      <c r="AA23" s="101">
        <v>68</v>
      </c>
      <c r="AB23" s="101">
        <v>17</v>
      </c>
      <c r="AC23" s="101">
        <v>1399</v>
      </c>
      <c r="AD23" s="101">
        <v>44</v>
      </c>
      <c r="AE23" s="101">
        <v>1</v>
      </c>
      <c r="AF23" s="101">
        <v>7947</v>
      </c>
      <c r="AG23" s="101">
        <v>83</v>
      </c>
      <c r="AH23" s="101">
        <v>18696</v>
      </c>
      <c r="AI23" s="101">
        <v>538</v>
      </c>
      <c r="AJ23" s="101">
        <v>538</v>
      </c>
      <c r="AK23" s="101">
        <v>16326</v>
      </c>
      <c r="AL23" s="101">
        <v>16326</v>
      </c>
      <c r="AM23" s="101">
        <v>35</v>
      </c>
      <c r="AN23" s="101">
        <v>38</v>
      </c>
      <c r="AO23" s="101">
        <v>2506</v>
      </c>
      <c r="AP23" s="101">
        <v>2361</v>
      </c>
      <c r="AQ23" s="101">
        <v>45</v>
      </c>
      <c r="AR23" s="101">
        <v>3502</v>
      </c>
      <c r="AS23" s="101">
        <v>548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56</v>
      </c>
      <c r="D24" s="101">
        <v>15</v>
      </c>
      <c r="E24" s="101">
        <v>34</v>
      </c>
      <c r="F24" s="101">
        <v>14</v>
      </c>
      <c r="G24" s="101">
        <v>38</v>
      </c>
      <c r="H24" s="101">
        <v>19</v>
      </c>
      <c r="I24" s="101">
        <v>0</v>
      </c>
      <c r="J24" s="101">
        <v>7</v>
      </c>
      <c r="K24" s="101">
        <v>1</v>
      </c>
      <c r="L24" s="101">
        <v>17</v>
      </c>
      <c r="M24" s="101">
        <v>134</v>
      </c>
      <c r="N24" s="101">
        <v>235</v>
      </c>
      <c r="O24" s="101">
        <v>146</v>
      </c>
      <c r="P24" s="101">
        <v>40</v>
      </c>
      <c r="Q24" s="101">
        <v>831</v>
      </c>
      <c r="R24" s="101">
        <v>556</v>
      </c>
      <c r="S24" s="101">
        <v>25</v>
      </c>
      <c r="T24" s="101">
        <v>135</v>
      </c>
      <c r="U24" s="101">
        <v>22</v>
      </c>
      <c r="V24" s="101">
        <v>7</v>
      </c>
      <c r="W24" s="101">
        <v>170</v>
      </c>
      <c r="X24" s="101">
        <v>602</v>
      </c>
      <c r="Y24" s="101">
        <v>2</v>
      </c>
      <c r="Z24" s="101">
        <v>308</v>
      </c>
      <c r="AA24" s="101">
        <v>1</v>
      </c>
      <c r="AB24" s="101">
        <v>0</v>
      </c>
      <c r="AC24" s="101">
        <v>22</v>
      </c>
      <c r="AD24" s="101">
        <v>3</v>
      </c>
      <c r="AE24" s="101">
        <v>0</v>
      </c>
      <c r="AF24" s="101">
        <v>128</v>
      </c>
      <c r="AG24" s="101">
        <v>3</v>
      </c>
      <c r="AH24" s="101">
        <v>181</v>
      </c>
      <c r="AI24" s="101">
        <v>16</v>
      </c>
      <c r="AJ24" s="101">
        <v>16</v>
      </c>
      <c r="AK24" s="101">
        <v>322</v>
      </c>
      <c r="AL24" s="101">
        <v>322</v>
      </c>
      <c r="AM24" s="101">
        <v>3</v>
      </c>
      <c r="AN24" s="101">
        <v>1</v>
      </c>
      <c r="AO24" s="101">
        <v>128</v>
      </c>
      <c r="AP24" s="101">
        <v>164</v>
      </c>
      <c r="AQ24" s="101">
        <v>0</v>
      </c>
      <c r="AR24" s="101">
        <v>156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36</v>
      </c>
      <c r="D25" s="101">
        <v>30</v>
      </c>
      <c r="E25" s="101">
        <v>2</v>
      </c>
      <c r="F25" s="101">
        <v>21</v>
      </c>
      <c r="G25" s="101">
        <v>166</v>
      </c>
      <c r="H25" s="101">
        <v>63</v>
      </c>
      <c r="I25" s="101">
        <v>2</v>
      </c>
      <c r="J25" s="101">
        <v>20</v>
      </c>
      <c r="K25" s="101">
        <v>5</v>
      </c>
      <c r="L25" s="101">
        <v>65</v>
      </c>
      <c r="M25" s="101">
        <v>113</v>
      </c>
      <c r="N25" s="101">
        <v>620</v>
      </c>
      <c r="O25" s="101">
        <v>496</v>
      </c>
      <c r="P25" s="101">
        <v>33</v>
      </c>
      <c r="Q25" s="101">
        <v>1029</v>
      </c>
      <c r="R25" s="101">
        <v>1290</v>
      </c>
      <c r="S25" s="101">
        <v>42</v>
      </c>
      <c r="T25" s="101">
        <v>328</v>
      </c>
      <c r="U25" s="101">
        <v>61</v>
      </c>
      <c r="V25" s="101">
        <v>8</v>
      </c>
      <c r="W25" s="101">
        <v>152</v>
      </c>
      <c r="X25" s="101">
        <v>283</v>
      </c>
      <c r="Y25" s="101">
        <v>8</v>
      </c>
      <c r="Z25" s="101">
        <v>222</v>
      </c>
      <c r="AA25" s="101">
        <v>8</v>
      </c>
      <c r="AB25" s="101">
        <v>0</v>
      </c>
      <c r="AC25" s="101">
        <v>35</v>
      </c>
      <c r="AD25" s="101">
        <v>8</v>
      </c>
      <c r="AE25" s="101">
        <v>0</v>
      </c>
      <c r="AF25" s="101">
        <v>245</v>
      </c>
      <c r="AG25" s="101">
        <v>2</v>
      </c>
      <c r="AH25" s="101">
        <v>461</v>
      </c>
      <c r="AI25" s="101">
        <v>12</v>
      </c>
      <c r="AJ25" s="101">
        <v>12</v>
      </c>
      <c r="AK25" s="101">
        <v>594</v>
      </c>
      <c r="AL25" s="101">
        <v>594</v>
      </c>
      <c r="AM25" s="101">
        <v>0</v>
      </c>
      <c r="AN25" s="101">
        <v>0</v>
      </c>
      <c r="AO25" s="101">
        <v>115</v>
      </c>
      <c r="AP25" s="101">
        <v>9</v>
      </c>
      <c r="AQ25" s="101">
        <v>2</v>
      </c>
      <c r="AR25" s="101">
        <v>35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251</v>
      </c>
      <c r="D26" s="101">
        <v>49</v>
      </c>
      <c r="E26" s="101">
        <v>33</v>
      </c>
      <c r="F26" s="101">
        <v>105</v>
      </c>
      <c r="G26" s="101">
        <v>452</v>
      </c>
      <c r="H26" s="101">
        <v>64</v>
      </c>
      <c r="I26" s="101">
        <v>3</v>
      </c>
      <c r="J26" s="101">
        <v>43</v>
      </c>
      <c r="K26" s="101">
        <v>10</v>
      </c>
      <c r="L26" s="101">
        <v>45</v>
      </c>
      <c r="M26" s="101">
        <v>320</v>
      </c>
      <c r="N26" s="101">
        <v>2309</v>
      </c>
      <c r="O26" s="101">
        <v>2034</v>
      </c>
      <c r="P26" s="101">
        <v>55</v>
      </c>
      <c r="Q26" s="101">
        <v>3777</v>
      </c>
      <c r="R26" s="101">
        <v>2744</v>
      </c>
      <c r="S26" s="101">
        <v>49</v>
      </c>
      <c r="T26" s="101">
        <v>964</v>
      </c>
      <c r="U26" s="101">
        <v>110</v>
      </c>
      <c r="V26" s="101">
        <v>13</v>
      </c>
      <c r="W26" s="101">
        <v>779</v>
      </c>
      <c r="X26" s="101">
        <v>1658</v>
      </c>
      <c r="Y26" s="101">
        <v>24</v>
      </c>
      <c r="Z26" s="101">
        <v>823</v>
      </c>
      <c r="AA26" s="101">
        <v>6</v>
      </c>
      <c r="AB26" s="101">
        <v>2</v>
      </c>
      <c r="AC26" s="101">
        <v>250</v>
      </c>
      <c r="AD26" s="101">
        <v>12</v>
      </c>
      <c r="AE26" s="101">
        <v>1</v>
      </c>
      <c r="AF26" s="101">
        <v>698</v>
      </c>
      <c r="AG26" s="101">
        <v>87</v>
      </c>
      <c r="AH26" s="101">
        <v>2016</v>
      </c>
      <c r="AI26" s="101">
        <v>107</v>
      </c>
      <c r="AJ26" s="101">
        <v>107</v>
      </c>
      <c r="AK26" s="101">
        <v>1437</v>
      </c>
      <c r="AL26" s="101">
        <v>1437</v>
      </c>
      <c r="AM26" s="101">
        <v>8</v>
      </c>
      <c r="AN26" s="101">
        <v>7</v>
      </c>
      <c r="AO26" s="101">
        <v>473</v>
      </c>
      <c r="AP26" s="101">
        <v>183</v>
      </c>
      <c r="AQ26" s="101">
        <v>8</v>
      </c>
      <c r="AR26" s="101">
        <v>197</v>
      </c>
      <c r="AS26" s="101">
        <v>93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15</v>
      </c>
      <c r="D27" s="101">
        <v>9</v>
      </c>
      <c r="E27" s="101">
        <v>0</v>
      </c>
      <c r="F27" s="101">
        <v>13</v>
      </c>
      <c r="G27" s="101">
        <v>71</v>
      </c>
      <c r="H27" s="101">
        <v>34</v>
      </c>
      <c r="I27" s="101">
        <v>4</v>
      </c>
      <c r="J27" s="101">
        <v>10</v>
      </c>
      <c r="K27" s="101">
        <v>20</v>
      </c>
      <c r="L27" s="101">
        <v>95</v>
      </c>
      <c r="M27" s="101">
        <v>262</v>
      </c>
      <c r="N27" s="101">
        <v>1068</v>
      </c>
      <c r="O27" s="101">
        <v>1865</v>
      </c>
      <c r="P27" s="101">
        <v>26</v>
      </c>
      <c r="Q27" s="101">
        <v>1418</v>
      </c>
      <c r="R27" s="101">
        <v>4624</v>
      </c>
      <c r="S27" s="101">
        <v>54</v>
      </c>
      <c r="T27" s="101">
        <v>600</v>
      </c>
      <c r="U27" s="101">
        <v>144</v>
      </c>
      <c r="V27" s="101">
        <v>40</v>
      </c>
      <c r="W27" s="101">
        <v>629</v>
      </c>
      <c r="X27" s="101">
        <v>649</v>
      </c>
      <c r="Y27" s="101">
        <v>23</v>
      </c>
      <c r="Z27" s="101">
        <v>406</v>
      </c>
      <c r="AA27" s="101">
        <v>4</v>
      </c>
      <c r="AB27" s="101">
        <v>0</v>
      </c>
      <c r="AC27" s="101">
        <v>7</v>
      </c>
      <c r="AD27" s="101">
        <v>0</v>
      </c>
      <c r="AE27" s="101">
        <v>1</v>
      </c>
      <c r="AF27" s="101">
        <v>162</v>
      </c>
      <c r="AG27" s="101">
        <v>0</v>
      </c>
      <c r="AH27" s="101">
        <v>1220</v>
      </c>
      <c r="AI27" s="101">
        <v>2</v>
      </c>
      <c r="AJ27" s="101">
        <v>2</v>
      </c>
      <c r="AK27" s="101">
        <v>1973</v>
      </c>
      <c r="AL27" s="100">
        <v>1874</v>
      </c>
      <c r="AM27" s="101">
        <v>0</v>
      </c>
      <c r="AN27" s="101">
        <v>0</v>
      </c>
      <c r="AO27" s="101">
        <v>483</v>
      </c>
      <c r="AP27" s="101">
        <v>49</v>
      </c>
      <c r="AQ27" s="101">
        <v>0</v>
      </c>
      <c r="AR27" s="101">
        <v>198</v>
      </c>
      <c r="AS27" s="101">
        <v>2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2</v>
      </c>
      <c r="N28" s="101">
        <v>17</v>
      </c>
      <c r="O28" s="101">
        <v>12</v>
      </c>
      <c r="P28" s="101">
        <v>0</v>
      </c>
      <c r="Q28" s="101">
        <v>28</v>
      </c>
      <c r="R28" s="101">
        <v>10</v>
      </c>
      <c r="S28" s="101">
        <v>0</v>
      </c>
      <c r="T28" s="101">
        <v>5</v>
      </c>
      <c r="U28" s="101">
        <v>2</v>
      </c>
      <c r="V28" s="101">
        <v>0</v>
      </c>
      <c r="W28" s="101">
        <v>6</v>
      </c>
      <c r="X28" s="101">
        <v>7</v>
      </c>
      <c r="Y28" s="101">
        <v>0</v>
      </c>
      <c r="Z28" s="101">
        <v>6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7</v>
      </c>
      <c r="AI28" s="101">
        <v>2</v>
      </c>
      <c r="AJ28" s="101">
        <v>2</v>
      </c>
      <c r="AK28" s="101">
        <v>3</v>
      </c>
      <c r="AL28" s="101">
        <v>3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67</v>
      </c>
      <c r="D29" s="101">
        <v>28</v>
      </c>
      <c r="E29" s="101">
        <v>1</v>
      </c>
      <c r="F29" s="101">
        <v>11</v>
      </c>
      <c r="G29" s="101">
        <v>127</v>
      </c>
      <c r="H29" s="101">
        <v>19</v>
      </c>
      <c r="I29" s="101">
        <v>3</v>
      </c>
      <c r="J29" s="101">
        <v>5</v>
      </c>
      <c r="K29" s="101">
        <v>0</v>
      </c>
      <c r="L29" s="101">
        <v>12</v>
      </c>
      <c r="M29" s="101">
        <v>19</v>
      </c>
      <c r="N29" s="101">
        <v>198</v>
      </c>
      <c r="O29" s="101">
        <v>101</v>
      </c>
      <c r="P29" s="101">
        <v>0</v>
      </c>
      <c r="Q29" s="101">
        <v>325</v>
      </c>
      <c r="R29" s="101">
        <v>336</v>
      </c>
      <c r="S29" s="101">
        <v>10</v>
      </c>
      <c r="T29" s="101">
        <v>69</v>
      </c>
      <c r="U29" s="101">
        <v>16</v>
      </c>
      <c r="V29" s="101">
        <v>0</v>
      </c>
      <c r="W29" s="101">
        <v>67</v>
      </c>
      <c r="X29" s="101">
        <v>101</v>
      </c>
      <c r="Y29" s="101">
        <v>19</v>
      </c>
      <c r="Z29" s="101">
        <v>71</v>
      </c>
      <c r="AA29" s="101">
        <v>0</v>
      </c>
      <c r="AB29" s="101">
        <v>0</v>
      </c>
      <c r="AC29" s="101">
        <v>45</v>
      </c>
      <c r="AD29" s="101">
        <v>0</v>
      </c>
      <c r="AE29" s="101">
        <v>2</v>
      </c>
      <c r="AF29" s="101">
        <v>123</v>
      </c>
      <c r="AG29" s="101">
        <v>6</v>
      </c>
      <c r="AH29" s="101">
        <v>266</v>
      </c>
      <c r="AI29" s="101">
        <v>6</v>
      </c>
      <c r="AJ29" s="101">
        <v>6</v>
      </c>
      <c r="AK29" s="101">
        <v>191</v>
      </c>
      <c r="AL29" s="101">
        <v>191</v>
      </c>
      <c r="AM29" s="101">
        <v>7</v>
      </c>
      <c r="AN29" s="101">
        <v>2</v>
      </c>
      <c r="AO29" s="101">
        <v>30</v>
      </c>
      <c r="AP29" s="101">
        <v>10</v>
      </c>
      <c r="AQ29" s="101">
        <v>0</v>
      </c>
      <c r="AR29" s="101">
        <v>19</v>
      </c>
      <c r="AS29" s="101">
        <v>14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89</v>
      </c>
      <c r="D30" s="101">
        <v>10</v>
      </c>
      <c r="E30" s="101">
        <v>6</v>
      </c>
      <c r="F30" s="101">
        <v>15</v>
      </c>
      <c r="G30" s="101">
        <v>158</v>
      </c>
      <c r="H30" s="101">
        <v>56</v>
      </c>
      <c r="I30" s="101">
        <v>5</v>
      </c>
      <c r="J30" s="101">
        <v>42</v>
      </c>
      <c r="K30" s="101">
        <v>0</v>
      </c>
      <c r="L30" s="101">
        <v>59</v>
      </c>
      <c r="M30" s="101">
        <v>140</v>
      </c>
      <c r="N30" s="101">
        <v>1262</v>
      </c>
      <c r="O30" s="101">
        <v>689</v>
      </c>
      <c r="P30" s="101">
        <v>11</v>
      </c>
      <c r="Q30" s="101">
        <v>2075</v>
      </c>
      <c r="R30" s="101">
        <v>1388</v>
      </c>
      <c r="S30" s="101">
        <v>56</v>
      </c>
      <c r="T30" s="101">
        <v>329</v>
      </c>
      <c r="U30" s="101">
        <v>32</v>
      </c>
      <c r="V30" s="101">
        <v>3</v>
      </c>
      <c r="W30" s="101">
        <v>304</v>
      </c>
      <c r="X30" s="101">
        <v>1030</v>
      </c>
      <c r="Y30" s="101">
        <v>8</v>
      </c>
      <c r="Z30" s="101">
        <v>322</v>
      </c>
      <c r="AA30" s="101">
        <v>2</v>
      </c>
      <c r="AB30" s="101">
        <v>0</v>
      </c>
      <c r="AC30" s="101">
        <v>84</v>
      </c>
      <c r="AD30" s="101">
        <v>6</v>
      </c>
      <c r="AE30" s="101">
        <v>0</v>
      </c>
      <c r="AF30" s="101">
        <v>269</v>
      </c>
      <c r="AG30" s="101">
        <v>4</v>
      </c>
      <c r="AH30" s="101">
        <v>663</v>
      </c>
      <c r="AI30" s="101">
        <v>41</v>
      </c>
      <c r="AJ30" s="101">
        <v>41</v>
      </c>
      <c r="AK30" s="101">
        <v>753</v>
      </c>
      <c r="AL30" s="101">
        <v>753</v>
      </c>
      <c r="AM30" s="101">
        <v>3</v>
      </c>
      <c r="AN30" s="101">
        <v>0</v>
      </c>
      <c r="AO30" s="101">
        <v>238</v>
      </c>
      <c r="AP30" s="101">
        <v>195</v>
      </c>
      <c r="AQ30" s="101">
        <v>2</v>
      </c>
      <c r="AR30" s="101">
        <v>183</v>
      </c>
      <c r="AS30" s="101">
        <v>30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165</v>
      </c>
      <c r="D31" s="101">
        <v>44</v>
      </c>
      <c r="E31" s="101">
        <v>40</v>
      </c>
      <c r="F31" s="101">
        <v>93</v>
      </c>
      <c r="G31" s="101">
        <v>295</v>
      </c>
      <c r="H31" s="101">
        <v>99</v>
      </c>
      <c r="I31" s="101">
        <v>1</v>
      </c>
      <c r="J31" s="101">
        <v>31</v>
      </c>
      <c r="K31" s="101">
        <v>12</v>
      </c>
      <c r="L31" s="101">
        <v>86</v>
      </c>
      <c r="M31" s="101">
        <v>300</v>
      </c>
      <c r="N31" s="101">
        <v>1685</v>
      </c>
      <c r="O31" s="101">
        <v>808</v>
      </c>
      <c r="P31" s="101">
        <v>23</v>
      </c>
      <c r="Q31" s="101">
        <v>3514</v>
      </c>
      <c r="R31" s="101">
        <v>2642</v>
      </c>
      <c r="S31" s="101">
        <v>27</v>
      </c>
      <c r="T31" s="101">
        <v>590</v>
      </c>
      <c r="U31" s="101">
        <v>97</v>
      </c>
      <c r="V31" s="101">
        <v>16</v>
      </c>
      <c r="W31" s="101">
        <v>421</v>
      </c>
      <c r="X31" s="101">
        <v>1384</v>
      </c>
      <c r="Y31" s="101">
        <v>17</v>
      </c>
      <c r="Z31" s="101">
        <v>668</v>
      </c>
      <c r="AA31" s="101">
        <v>5</v>
      </c>
      <c r="AB31" s="101">
        <v>1</v>
      </c>
      <c r="AC31" s="101">
        <v>93</v>
      </c>
      <c r="AD31" s="101">
        <v>7</v>
      </c>
      <c r="AE31" s="101">
        <v>0</v>
      </c>
      <c r="AF31" s="101">
        <v>580</v>
      </c>
      <c r="AG31" s="101">
        <v>12</v>
      </c>
      <c r="AH31" s="101">
        <v>1527</v>
      </c>
      <c r="AI31" s="101">
        <v>51</v>
      </c>
      <c r="AJ31" s="101">
        <v>51</v>
      </c>
      <c r="AK31" s="101">
        <v>1584</v>
      </c>
      <c r="AL31" s="101">
        <v>1584</v>
      </c>
      <c r="AM31" s="101">
        <v>8</v>
      </c>
      <c r="AN31" s="101">
        <v>3</v>
      </c>
      <c r="AO31" s="101">
        <v>347</v>
      </c>
      <c r="AP31" s="101">
        <v>117</v>
      </c>
      <c r="AQ31" s="101">
        <v>14</v>
      </c>
      <c r="AR31" s="101">
        <v>233</v>
      </c>
      <c r="AS31" s="101">
        <v>75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40</v>
      </c>
      <c r="D32" s="101">
        <v>13</v>
      </c>
      <c r="E32" s="101">
        <v>0</v>
      </c>
      <c r="F32" s="101">
        <v>6</v>
      </c>
      <c r="G32" s="101">
        <v>146</v>
      </c>
      <c r="H32" s="101">
        <v>23</v>
      </c>
      <c r="I32" s="101">
        <v>2</v>
      </c>
      <c r="J32" s="101">
        <v>5</v>
      </c>
      <c r="K32" s="101">
        <v>0</v>
      </c>
      <c r="L32" s="101">
        <v>16</v>
      </c>
      <c r="M32" s="101">
        <v>62</v>
      </c>
      <c r="N32" s="101">
        <v>340</v>
      </c>
      <c r="O32" s="101">
        <v>150</v>
      </c>
      <c r="P32" s="101">
        <v>0</v>
      </c>
      <c r="Q32" s="101">
        <v>1033</v>
      </c>
      <c r="R32" s="101">
        <v>513</v>
      </c>
      <c r="S32" s="101">
        <v>3</v>
      </c>
      <c r="T32" s="101">
        <v>73</v>
      </c>
      <c r="U32" s="101">
        <v>19</v>
      </c>
      <c r="V32" s="101">
        <v>3</v>
      </c>
      <c r="W32" s="101">
        <v>137</v>
      </c>
      <c r="X32" s="101">
        <v>508</v>
      </c>
      <c r="Y32" s="101">
        <v>3</v>
      </c>
      <c r="Z32" s="101">
        <v>216</v>
      </c>
      <c r="AA32" s="101">
        <v>0</v>
      </c>
      <c r="AB32" s="101">
        <v>0</v>
      </c>
      <c r="AC32" s="101">
        <v>49</v>
      </c>
      <c r="AD32" s="101">
        <v>2</v>
      </c>
      <c r="AE32" s="101">
        <v>0</v>
      </c>
      <c r="AF32" s="101">
        <v>232</v>
      </c>
      <c r="AG32" s="101">
        <v>6</v>
      </c>
      <c r="AH32" s="101">
        <v>876</v>
      </c>
      <c r="AI32" s="101">
        <v>29</v>
      </c>
      <c r="AJ32" s="101">
        <v>29</v>
      </c>
      <c r="AK32" s="101">
        <v>472</v>
      </c>
      <c r="AL32" s="101">
        <v>472</v>
      </c>
      <c r="AM32" s="101">
        <v>3</v>
      </c>
      <c r="AN32" s="101">
        <v>0</v>
      </c>
      <c r="AO32" s="101">
        <v>150</v>
      </c>
      <c r="AP32" s="101">
        <v>72</v>
      </c>
      <c r="AQ32" s="101">
        <v>8</v>
      </c>
      <c r="AR32" s="101">
        <v>103</v>
      </c>
      <c r="AS32" s="101">
        <v>22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115</v>
      </c>
      <c r="D33" s="101">
        <v>87</v>
      </c>
      <c r="E33" s="101">
        <v>11</v>
      </c>
      <c r="F33" s="101">
        <v>70</v>
      </c>
      <c r="G33" s="101">
        <v>764</v>
      </c>
      <c r="H33" s="101">
        <v>289</v>
      </c>
      <c r="I33" s="101">
        <v>9</v>
      </c>
      <c r="J33" s="101">
        <v>34</v>
      </c>
      <c r="K33" s="101">
        <v>17</v>
      </c>
      <c r="L33" s="101">
        <v>95</v>
      </c>
      <c r="M33" s="101">
        <v>546</v>
      </c>
      <c r="N33" s="101">
        <v>3674</v>
      </c>
      <c r="O33" s="101">
        <v>1619</v>
      </c>
      <c r="P33" s="101">
        <v>84</v>
      </c>
      <c r="Q33" s="101">
        <v>5188</v>
      </c>
      <c r="R33" s="101">
        <v>5105</v>
      </c>
      <c r="S33" s="101">
        <v>5914</v>
      </c>
      <c r="T33" s="101">
        <v>2020</v>
      </c>
      <c r="U33" s="101">
        <v>188</v>
      </c>
      <c r="V33" s="101">
        <v>10</v>
      </c>
      <c r="W33" s="101">
        <v>539</v>
      </c>
      <c r="X33" s="101">
        <v>1905</v>
      </c>
      <c r="Y33" s="101">
        <v>34</v>
      </c>
      <c r="Z33" s="101">
        <v>953</v>
      </c>
      <c r="AA33" s="101">
        <v>8</v>
      </c>
      <c r="AB33" s="101">
        <v>0</v>
      </c>
      <c r="AC33" s="101">
        <v>169</v>
      </c>
      <c r="AD33" s="101">
        <v>21</v>
      </c>
      <c r="AE33" s="101">
        <v>2</v>
      </c>
      <c r="AF33" s="101">
        <v>765</v>
      </c>
      <c r="AG33" s="101">
        <v>40</v>
      </c>
      <c r="AH33" s="101">
        <v>2485</v>
      </c>
      <c r="AI33" s="101">
        <v>57</v>
      </c>
      <c r="AJ33" s="101">
        <v>57</v>
      </c>
      <c r="AK33" s="101">
        <v>2858</v>
      </c>
      <c r="AL33" s="101">
        <v>2858</v>
      </c>
      <c r="AM33" s="101">
        <v>2</v>
      </c>
      <c r="AN33" s="101">
        <v>7</v>
      </c>
      <c r="AO33" s="101">
        <v>1678</v>
      </c>
      <c r="AP33" s="101">
        <v>110</v>
      </c>
      <c r="AQ33" s="101">
        <v>17</v>
      </c>
      <c r="AR33" s="101">
        <v>347</v>
      </c>
      <c r="AS33" s="101">
        <v>177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v>3</v>
      </c>
      <c r="D34" s="101">
        <v>4</v>
      </c>
      <c r="E34" s="101">
        <v>0</v>
      </c>
      <c r="F34" s="101">
        <v>2</v>
      </c>
      <c r="G34" s="101">
        <v>15</v>
      </c>
      <c r="H34" s="101">
        <v>4</v>
      </c>
      <c r="I34" s="101">
        <v>1</v>
      </c>
      <c r="J34" s="101">
        <v>4</v>
      </c>
      <c r="K34" s="101">
        <v>6</v>
      </c>
      <c r="L34" s="101">
        <v>10</v>
      </c>
      <c r="M34" s="101">
        <v>31</v>
      </c>
      <c r="N34" s="101">
        <v>324</v>
      </c>
      <c r="O34" s="101">
        <v>141</v>
      </c>
      <c r="P34" s="101">
        <v>4</v>
      </c>
      <c r="Q34" s="101">
        <v>303</v>
      </c>
      <c r="R34" s="101">
        <v>317</v>
      </c>
      <c r="S34" s="101">
        <v>24</v>
      </c>
      <c r="T34" s="101">
        <v>195</v>
      </c>
      <c r="U34" s="101">
        <v>5</v>
      </c>
      <c r="V34" s="101">
        <v>0</v>
      </c>
      <c r="W34" s="101">
        <v>19</v>
      </c>
      <c r="X34" s="101">
        <v>55</v>
      </c>
      <c r="Y34" s="101">
        <v>5</v>
      </c>
      <c r="Z34" s="101">
        <v>71</v>
      </c>
      <c r="AA34" s="101">
        <v>0</v>
      </c>
      <c r="AB34" s="101">
        <v>0</v>
      </c>
      <c r="AC34" s="101">
        <v>0</v>
      </c>
      <c r="AD34" s="101">
        <v>7</v>
      </c>
      <c r="AE34" s="101">
        <v>0</v>
      </c>
      <c r="AF34" s="101">
        <v>37</v>
      </c>
      <c r="AG34" s="101">
        <v>12</v>
      </c>
      <c r="AH34" s="101">
        <v>107</v>
      </c>
      <c r="AI34" s="101">
        <v>0</v>
      </c>
      <c r="AJ34" s="101">
        <v>0</v>
      </c>
      <c r="AK34" s="101">
        <v>305</v>
      </c>
      <c r="AL34" s="101">
        <v>305</v>
      </c>
      <c r="AM34" s="101">
        <v>0</v>
      </c>
      <c r="AN34" s="101">
        <v>0</v>
      </c>
      <c r="AO34" s="101">
        <v>56</v>
      </c>
      <c r="AP34" s="101">
        <v>15</v>
      </c>
      <c r="AQ34" s="101">
        <v>0</v>
      </c>
      <c r="AR34" s="101">
        <v>27</v>
      </c>
      <c r="AS34" s="101">
        <v>3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2</v>
      </c>
      <c r="D35" s="101">
        <v>0</v>
      </c>
      <c r="E35" s="101">
        <v>0</v>
      </c>
      <c r="F35" s="101">
        <v>2</v>
      </c>
      <c r="G35" s="101">
        <v>26</v>
      </c>
      <c r="H35" s="101">
        <v>17</v>
      </c>
      <c r="I35" s="101">
        <v>0</v>
      </c>
      <c r="J35" s="101">
        <v>4</v>
      </c>
      <c r="K35" s="101">
        <v>4</v>
      </c>
      <c r="L35" s="101">
        <v>0</v>
      </c>
      <c r="M35" s="101">
        <v>34</v>
      </c>
      <c r="N35" s="101">
        <v>65</v>
      </c>
      <c r="O35" s="101">
        <v>66</v>
      </c>
      <c r="P35" s="101">
        <v>8</v>
      </c>
      <c r="Q35" s="101">
        <v>271</v>
      </c>
      <c r="R35" s="101">
        <v>224</v>
      </c>
      <c r="S35" s="101">
        <v>11</v>
      </c>
      <c r="T35" s="101">
        <v>45</v>
      </c>
      <c r="U35" s="101">
        <v>7</v>
      </c>
      <c r="V35" s="101">
        <v>0</v>
      </c>
      <c r="W35" s="101">
        <v>66</v>
      </c>
      <c r="X35" s="101">
        <v>105</v>
      </c>
      <c r="Y35" s="101">
        <v>0</v>
      </c>
      <c r="Z35" s="101">
        <v>72</v>
      </c>
      <c r="AA35" s="101">
        <v>1</v>
      </c>
      <c r="AB35" s="101">
        <v>0</v>
      </c>
      <c r="AC35" s="101">
        <v>15</v>
      </c>
      <c r="AD35" s="101">
        <v>2</v>
      </c>
      <c r="AE35" s="101">
        <v>0</v>
      </c>
      <c r="AF35" s="101">
        <v>19</v>
      </c>
      <c r="AG35" s="101">
        <v>2</v>
      </c>
      <c r="AH35" s="101">
        <v>68</v>
      </c>
      <c r="AI35" s="101">
        <v>2</v>
      </c>
      <c r="AJ35" s="101">
        <v>2</v>
      </c>
      <c r="AK35" s="101">
        <v>142</v>
      </c>
      <c r="AL35" s="101">
        <v>142</v>
      </c>
      <c r="AM35" s="101">
        <v>0</v>
      </c>
      <c r="AN35" s="101">
        <v>0</v>
      </c>
      <c r="AO35" s="101">
        <v>29</v>
      </c>
      <c r="AP35" s="101">
        <v>26</v>
      </c>
      <c r="AQ35" s="101">
        <v>0</v>
      </c>
      <c r="AR35" s="101">
        <v>47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5</v>
      </c>
      <c r="D36" s="101">
        <v>1</v>
      </c>
      <c r="E36" s="101">
        <v>0</v>
      </c>
      <c r="F36" s="101">
        <v>15</v>
      </c>
      <c r="G36" s="101">
        <v>30</v>
      </c>
      <c r="H36" s="101">
        <v>9</v>
      </c>
      <c r="I36" s="101">
        <v>6</v>
      </c>
      <c r="J36" s="101">
        <v>1</v>
      </c>
      <c r="K36" s="101">
        <v>6</v>
      </c>
      <c r="L36" s="101">
        <v>8</v>
      </c>
      <c r="M36" s="101">
        <v>129</v>
      </c>
      <c r="N36" s="101">
        <v>418</v>
      </c>
      <c r="O36" s="101">
        <v>174</v>
      </c>
      <c r="P36" s="101">
        <v>16</v>
      </c>
      <c r="Q36" s="101">
        <v>441</v>
      </c>
      <c r="R36" s="101">
        <v>445</v>
      </c>
      <c r="S36" s="101">
        <v>22</v>
      </c>
      <c r="T36" s="101">
        <v>261</v>
      </c>
      <c r="U36" s="101">
        <v>6</v>
      </c>
      <c r="V36" s="101">
        <v>0</v>
      </c>
      <c r="W36" s="101">
        <v>49</v>
      </c>
      <c r="X36" s="101">
        <v>46</v>
      </c>
      <c r="Y36" s="101">
        <v>9</v>
      </c>
      <c r="Z36" s="101">
        <v>120</v>
      </c>
      <c r="AA36" s="101">
        <v>0</v>
      </c>
      <c r="AB36" s="101">
        <v>0</v>
      </c>
      <c r="AC36" s="101">
        <v>1</v>
      </c>
      <c r="AD36" s="101">
        <v>2</v>
      </c>
      <c r="AE36" s="101">
        <v>0</v>
      </c>
      <c r="AF36" s="101">
        <v>54</v>
      </c>
      <c r="AG36" s="101">
        <v>3</v>
      </c>
      <c r="AH36" s="101">
        <v>200</v>
      </c>
      <c r="AI36" s="101">
        <v>1</v>
      </c>
      <c r="AJ36" s="101">
        <v>1</v>
      </c>
      <c r="AK36" s="101">
        <v>401</v>
      </c>
      <c r="AL36" s="101">
        <v>401</v>
      </c>
      <c r="AM36" s="101">
        <v>1</v>
      </c>
      <c r="AN36" s="101">
        <v>0</v>
      </c>
      <c r="AO36" s="101">
        <v>145</v>
      </c>
      <c r="AP36" s="101">
        <v>13</v>
      </c>
      <c r="AQ36" s="101">
        <v>2</v>
      </c>
      <c r="AR36" s="101">
        <v>49</v>
      </c>
      <c r="AS36" s="101">
        <v>12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10</v>
      </c>
      <c r="O37" s="101">
        <v>4</v>
      </c>
      <c r="P37" s="101">
        <v>0</v>
      </c>
      <c r="Q37" s="101">
        <v>11</v>
      </c>
      <c r="R37" s="101">
        <v>5</v>
      </c>
      <c r="S37" s="101">
        <v>0</v>
      </c>
      <c r="T37" s="101">
        <v>1</v>
      </c>
      <c r="U37" s="101">
        <v>1</v>
      </c>
      <c r="V37" s="101">
        <v>0</v>
      </c>
      <c r="W37" s="101">
        <v>2</v>
      </c>
      <c r="X37" s="101">
        <v>4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5</v>
      </c>
      <c r="AI37" s="101">
        <v>0</v>
      </c>
      <c r="AJ37" s="101">
        <v>0</v>
      </c>
      <c r="AK37" s="101">
        <v>4</v>
      </c>
      <c r="AL37" s="101">
        <v>4</v>
      </c>
      <c r="AM37" s="101">
        <v>0</v>
      </c>
      <c r="AN37" s="101">
        <v>0</v>
      </c>
      <c r="AO37" s="101">
        <v>1</v>
      </c>
      <c r="AP37" s="101">
        <v>4</v>
      </c>
      <c r="AQ37" s="101">
        <v>0</v>
      </c>
      <c r="AR37" s="101">
        <v>2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16</v>
      </c>
      <c r="D38" s="101">
        <v>27</v>
      </c>
      <c r="E38" s="101">
        <v>0</v>
      </c>
      <c r="F38" s="101">
        <v>33</v>
      </c>
      <c r="G38" s="101">
        <v>59</v>
      </c>
      <c r="H38" s="101">
        <v>62</v>
      </c>
      <c r="I38" s="101">
        <v>0</v>
      </c>
      <c r="J38" s="101">
        <v>38</v>
      </c>
      <c r="K38" s="101">
        <v>4</v>
      </c>
      <c r="L38" s="101">
        <v>11</v>
      </c>
      <c r="M38" s="101">
        <v>154</v>
      </c>
      <c r="N38" s="101">
        <v>599</v>
      </c>
      <c r="O38" s="101">
        <v>235</v>
      </c>
      <c r="P38" s="101">
        <v>6</v>
      </c>
      <c r="Q38" s="101">
        <v>2094</v>
      </c>
      <c r="R38" s="101">
        <v>645</v>
      </c>
      <c r="S38" s="101">
        <v>5</v>
      </c>
      <c r="T38" s="101">
        <v>301</v>
      </c>
      <c r="U38" s="101">
        <v>26</v>
      </c>
      <c r="V38" s="101">
        <v>1</v>
      </c>
      <c r="W38" s="101">
        <v>424</v>
      </c>
      <c r="X38" s="101">
        <v>992</v>
      </c>
      <c r="Y38" s="101">
        <v>6</v>
      </c>
      <c r="Z38" s="101">
        <v>275</v>
      </c>
      <c r="AA38" s="101">
        <v>0</v>
      </c>
      <c r="AB38" s="101">
        <v>0</v>
      </c>
      <c r="AC38" s="101">
        <v>23</v>
      </c>
      <c r="AD38" s="101">
        <v>5</v>
      </c>
      <c r="AE38" s="101">
        <v>1</v>
      </c>
      <c r="AF38" s="101">
        <v>106</v>
      </c>
      <c r="AG38" s="101">
        <v>1</v>
      </c>
      <c r="AH38" s="101">
        <v>637</v>
      </c>
      <c r="AI38" s="101">
        <v>7</v>
      </c>
      <c r="AJ38" s="101">
        <v>7</v>
      </c>
      <c r="AK38" s="101">
        <v>915</v>
      </c>
      <c r="AL38" s="101">
        <v>915</v>
      </c>
      <c r="AM38" s="101">
        <v>0</v>
      </c>
      <c r="AN38" s="101">
        <v>0</v>
      </c>
      <c r="AO38" s="101">
        <v>249</v>
      </c>
      <c r="AP38" s="101">
        <v>152</v>
      </c>
      <c r="AQ38" s="101">
        <v>6</v>
      </c>
      <c r="AR38" s="101">
        <v>263</v>
      </c>
      <c r="AS38" s="101">
        <v>21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1</v>
      </c>
      <c r="G39" s="101">
        <v>4</v>
      </c>
      <c r="H39" s="101">
        <v>4</v>
      </c>
      <c r="I39" s="101">
        <v>0</v>
      </c>
      <c r="J39" s="101">
        <v>1</v>
      </c>
      <c r="K39" s="101">
        <v>2</v>
      </c>
      <c r="L39" s="101">
        <v>0</v>
      </c>
      <c r="M39" s="101">
        <v>7</v>
      </c>
      <c r="N39" s="101">
        <v>39</v>
      </c>
      <c r="O39" s="101">
        <v>36</v>
      </c>
      <c r="P39" s="101">
        <v>1</v>
      </c>
      <c r="Q39" s="101">
        <v>124</v>
      </c>
      <c r="R39" s="101">
        <v>138</v>
      </c>
      <c r="S39" s="101">
        <v>5</v>
      </c>
      <c r="T39" s="101">
        <v>23</v>
      </c>
      <c r="U39" s="101">
        <v>1</v>
      </c>
      <c r="V39" s="101">
        <v>1</v>
      </c>
      <c r="W39" s="101">
        <v>19</v>
      </c>
      <c r="X39" s="101">
        <v>66</v>
      </c>
      <c r="Y39" s="101">
        <v>3</v>
      </c>
      <c r="Z39" s="101">
        <v>34</v>
      </c>
      <c r="AA39" s="101">
        <v>0</v>
      </c>
      <c r="AB39" s="101">
        <v>0</v>
      </c>
      <c r="AC39" s="101">
        <v>0</v>
      </c>
      <c r="AD39" s="101">
        <v>2</v>
      </c>
      <c r="AE39" s="101">
        <v>0</v>
      </c>
      <c r="AF39" s="101">
        <v>9</v>
      </c>
      <c r="AG39" s="101">
        <v>2</v>
      </c>
      <c r="AH39" s="101">
        <v>90</v>
      </c>
      <c r="AI39" s="101">
        <v>1</v>
      </c>
      <c r="AJ39" s="101">
        <v>1</v>
      </c>
      <c r="AK39" s="101">
        <v>93</v>
      </c>
      <c r="AL39" s="101">
        <v>93</v>
      </c>
      <c r="AM39" s="101">
        <v>0</v>
      </c>
      <c r="AN39" s="101">
        <v>0</v>
      </c>
      <c r="AO39" s="101">
        <v>26</v>
      </c>
      <c r="AP39" s="101">
        <v>13</v>
      </c>
      <c r="AQ39" s="101">
        <v>0</v>
      </c>
      <c r="AR39" s="101">
        <v>24</v>
      </c>
      <c r="AS39" s="101">
        <v>0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25</v>
      </c>
      <c r="D40" s="101">
        <v>7</v>
      </c>
      <c r="E40" s="101">
        <v>10</v>
      </c>
      <c r="F40" s="101">
        <v>12</v>
      </c>
      <c r="G40" s="101">
        <v>38</v>
      </c>
      <c r="H40" s="101">
        <v>29</v>
      </c>
      <c r="I40" s="101">
        <v>0</v>
      </c>
      <c r="J40" s="101">
        <v>4</v>
      </c>
      <c r="K40" s="101">
        <v>4</v>
      </c>
      <c r="L40" s="101">
        <v>8</v>
      </c>
      <c r="M40" s="101">
        <v>25</v>
      </c>
      <c r="N40" s="101">
        <v>184</v>
      </c>
      <c r="O40" s="101">
        <v>72</v>
      </c>
      <c r="P40" s="101">
        <v>1</v>
      </c>
      <c r="Q40" s="101">
        <v>445</v>
      </c>
      <c r="R40" s="101">
        <v>382</v>
      </c>
      <c r="S40" s="101">
        <v>5</v>
      </c>
      <c r="T40" s="101">
        <v>89</v>
      </c>
      <c r="U40" s="101">
        <v>11</v>
      </c>
      <c r="V40" s="101">
        <v>0</v>
      </c>
      <c r="W40" s="101">
        <v>101</v>
      </c>
      <c r="X40" s="101">
        <v>198</v>
      </c>
      <c r="Y40" s="101">
        <v>2</v>
      </c>
      <c r="Z40" s="101">
        <v>99</v>
      </c>
      <c r="AA40" s="101">
        <v>2</v>
      </c>
      <c r="AB40" s="101">
        <v>0</v>
      </c>
      <c r="AC40" s="101">
        <v>11</v>
      </c>
      <c r="AD40" s="101">
        <v>3</v>
      </c>
      <c r="AE40" s="101">
        <v>0</v>
      </c>
      <c r="AF40" s="101">
        <v>73</v>
      </c>
      <c r="AG40" s="101">
        <v>12</v>
      </c>
      <c r="AH40" s="101">
        <v>283</v>
      </c>
      <c r="AI40" s="101">
        <v>6</v>
      </c>
      <c r="AJ40" s="101">
        <v>6</v>
      </c>
      <c r="AK40" s="101">
        <v>275</v>
      </c>
      <c r="AL40" s="101">
        <v>275</v>
      </c>
      <c r="AM40" s="101">
        <v>0</v>
      </c>
      <c r="AN40" s="101">
        <v>0</v>
      </c>
      <c r="AO40" s="101">
        <v>91</v>
      </c>
      <c r="AP40" s="101">
        <v>31</v>
      </c>
      <c r="AQ40" s="101">
        <v>0</v>
      </c>
      <c r="AR40" s="101">
        <v>75</v>
      </c>
      <c r="AS40" s="101">
        <v>1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189</v>
      </c>
      <c r="D41" s="101">
        <v>83</v>
      </c>
      <c r="E41" s="101">
        <v>31</v>
      </c>
      <c r="F41" s="101">
        <v>64</v>
      </c>
      <c r="G41" s="101">
        <v>400</v>
      </c>
      <c r="H41" s="101">
        <v>127</v>
      </c>
      <c r="I41" s="101">
        <v>3</v>
      </c>
      <c r="J41" s="101">
        <v>135</v>
      </c>
      <c r="K41" s="101">
        <v>1</v>
      </c>
      <c r="L41" s="101">
        <v>270</v>
      </c>
      <c r="M41" s="101">
        <v>442</v>
      </c>
      <c r="N41" s="101">
        <v>2402</v>
      </c>
      <c r="O41" s="101">
        <v>1113</v>
      </c>
      <c r="P41" s="101">
        <v>26</v>
      </c>
      <c r="Q41" s="101">
        <v>4891</v>
      </c>
      <c r="R41" s="101">
        <v>2684</v>
      </c>
      <c r="S41" s="101">
        <v>62</v>
      </c>
      <c r="T41" s="101">
        <v>1017</v>
      </c>
      <c r="U41" s="101">
        <v>68</v>
      </c>
      <c r="V41" s="101">
        <v>45</v>
      </c>
      <c r="W41" s="101">
        <v>587</v>
      </c>
      <c r="X41" s="101">
        <v>2233</v>
      </c>
      <c r="Y41" s="101">
        <v>39</v>
      </c>
      <c r="Z41" s="101">
        <v>889</v>
      </c>
      <c r="AA41" s="101">
        <v>0</v>
      </c>
      <c r="AB41" s="101">
        <v>0</v>
      </c>
      <c r="AC41" s="101">
        <v>258</v>
      </c>
      <c r="AD41" s="101">
        <v>0</v>
      </c>
      <c r="AE41" s="101">
        <v>0</v>
      </c>
      <c r="AF41" s="101">
        <v>614</v>
      </c>
      <c r="AG41" s="101">
        <v>7</v>
      </c>
      <c r="AH41" s="101">
        <v>1509</v>
      </c>
      <c r="AI41" s="101">
        <v>127</v>
      </c>
      <c r="AJ41" s="101">
        <v>127</v>
      </c>
      <c r="AK41" s="101">
        <v>2006</v>
      </c>
      <c r="AL41" s="101">
        <v>2006</v>
      </c>
      <c r="AM41" s="101">
        <v>1</v>
      </c>
      <c r="AN41" s="101">
        <v>9</v>
      </c>
      <c r="AO41" s="101">
        <v>715</v>
      </c>
      <c r="AP41" s="101">
        <v>184</v>
      </c>
      <c r="AQ41" s="101">
        <v>0</v>
      </c>
      <c r="AR41" s="101">
        <v>335</v>
      </c>
      <c r="AS41" s="101">
        <v>80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141</v>
      </c>
      <c r="D42" s="101">
        <v>286</v>
      </c>
      <c r="E42" s="101">
        <v>11</v>
      </c>
      <c r="F42" s="101">
        <v>117</v>
      </c>
      <c r="G42" s="101">
        <v>971</v>
      </c>
      <c r="H42" s="101">
        <v>320</v>
      </c>
      <c r="I42" s="101">
        <v>24</v>
      </c>
      <c r="J42" s="101">
        <v>77</v>
      </c>
      <c r="K42" s="101">
        <v>14</v>
      </c>
      <c r="L42" s="101">
        <v>211</v>
      </c>
      <c r="M42" s="101">
        <v>821</v>
      </c>
      <c r="N42" s="101">
        <v>2178</v>
      </c>
      <c r="O42" s="101">
        <v>1967</v>
      </c>
      <c r="P42" s="101">
        <v>132</v>
      </c>
      <c r="Q42" s="101">
        <v>3959</v>
      </c>
      <c r="R42" s="101">
        <v>4855</v>
      </c>
      <c r="S42" s="101">
        <v>112</v>
      </c>
      <c r="T42" s="101">
        <v>2131</v>
      </c>
      <c r="U42" s="101">
        <v>209</v>
      </c>
      <c r="V42" s="101">
        <v>22</v>
      </c>
      <c r="W42" s="101">
        <v>1070</v>
      </c>
      <c r="X42" s="101">
        <v>1204</v>
      </c>
      <c r="Y42" s="101">
        <v>122</v>
      </c>
      <c r="Z42" s="101">
        <v>2031</v>
      </c>
      <c r="AA42" s="101">
        <v>3</v>
      </c>
      <c r="AB42" s="101">
        <v>0</v>
      </c>
      <c r="AC42" s="101">
        <v>206</v>
      </c>
      <c r="AD42" s="101">
        <v>271</v>
      </c>
      <c r="AE42" s="101">
        <v>5</v>
      </c>
      <c r="AF42" s="101">
        <v>1407</v>
      </c>
      <c r="AG42" s="101">
        <v>302</v>
      </c>
      <c r="AH42" s="101">
        <v>1954</v>
      </c>
      <c r="AI42" s="101">
        <v>51</v>
      </c>
      <c r="AJ42" s="101">
        <v>51</v>
      </c>
      <c r="AK42" s="101">
        <v>2516</v>
      </c>
      <c r="AL42" s="101">
        <v>2516</v>
      </c>
      <c r="AM42" s="101">
        <v>11</v>
      </c>
      <c r="AN42" s="101">
        <v>19</v>
      </c>
      <c r="AO42" s="101">
        <v>741</v>
      </c>
      <c r="AP42" s="101">
        <v>144</v>
      </c>
      <c r="AQ42" s="101">
        <v>17</v>
      </c>
      <c r="AR42" s="101">
        <v>325</v>
      </c>
      <c r="AS42" s="101">
        <v>56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106</v>
      </c>
      <c r="D43" s="101">
        <v>81</v>
      </c>
      <c r="E43" s="101">
        <v>11</v>
      </c>
      <c r="F43" s="101">
        <v>32</v>
      </c>
      <c r="G43" s="101">
        <v>374</v>
      </c>
      <c r="H43" s="101">
        <v>109</v>
      </c>
      <c r="I43" s="101">
        <v>3</v>
      </c>
      <c r="J43" s="101">
        <v>48</v>
      </c>
      <c r="K43" s="101">
        <v>30</v>
      </c>
      <c r="L43" s="101">
        <v>86</v>
      </c>
      <c r="M43" s="101">
        <v>360</v>
      </c>
      <c r="N43" s="101">
        <v>1168</v>
      </c>
      <c r="O43" s="101">
        <v>660</v>
      </c>
      <c r="P43" s="101">
        <v>80</v>
      </c>
      <c r="Q43" s="101">
        <v>2225</v>
      </c>
      <c r="R43" s="101">
        <v>2137</v>
      </c>
      <c r="S43" s="101">
        <v>55</v>
      </c>
      <c r="T43" s="101">
        <v>652</v>
      </c>
      <c r="U43" s="101">
        <v>80</v>
      </c>
      <c r="V43" s="101">
        <v>14</v>
      </c>
      <c r="W43" s="101">
        <v>304</v>
      </c>
      <c r="X43" s="101">
        <v>500</v>
      </c>
      <c r="Y43" s="101">
        <v>22</v>
      </c>
      <c r="Z43" s="101">
        <v>567</v>
      </c>
      <c r="AA43" s="101">
        <v>1</v>
      </c>
      <c r="AB43" s="101">
        <v>0</v>
      </c>
      <c r="AC43" s="101">
        <v>88</v>
      </c>
      <c r="AD43" s="101">
        <v>11</v>
      </c>
      <c r="AE43" s="101">
        <v>2</v>
      </c>
      <c r="AF43" s="101">
        <v>422</v>
      </c>
      <c r="AG43" s="101">
        <v>49</v>
      </c>
      <c r="AH43" s="101">
        <v>979</v>
      </c>
      <c r="AI43" s="101">
        <v>49</v>
      </c>
      <c r="AJ43" s="101">
        <v>49</v>
      </c>
      <c r="AK43" s="101">
        <v>1108</v>
      </c>
      <c r="AL43" s="101">
        <v>1108</v>
      </c>
      <c r="AM43" s="101">
        <v>0</v>
      </c>
      <c r="AN43" s="101">
        <v>0</v>
      </c>
      <c r="AO43" s="101">
        <v>328</v>
      </c>
      <c r="AP43" s="101">
        <v>95</v>
      </c>
      <c r="AQ43" s="101">
        <v>3</v>
      </c>
      <c r="AR43" s="101">
        <v>148</v>
      </c>
      <c r="AS43" s="101">
        <v>35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10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3</v>
      </c>
      <c r="K44" s="101">
        <v>0</v>
      </c>
      <c r="L44" s="101">
        <v>2</v>
      </c>
      <c r="M44" s="101">
        <v>8</v>
      </c>
      <c r="N44" s="101">
        <v>28</v>
      </c>
      <c r="O44" s="101">
        <v>8</v>
      </c>
      <c r="P44" s="101">
        <v>2</v>
      </c>
      <c r="Q44" s="101">
        <v>58</v>
      </c>
      <c r="R44" s="101">
        <v>36</v>
      </c>
      <c r="S44" s="101">
        <v>0</v>
      </c>
      <c r="T44" s="101">
        <v>2</v>
      </c>
      <c r="U44" s="101">
        <v>5</v>
      </c>
      <c r="V44" s="101">
        <v>0</v>
      </c>
      <c r="W44" s="101">
        <v>5</v>
      </c>
      <c r="X44" s="101">
        <v>11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10</v>
      </c>
      <c r="AG44" s="101">
        <v>0</v>
      </c>
      <c r="AH44" s="101">
        <v>12</v>
      </c>
      <c r="AI44" s="101">
        <v>4</v>
      </c>
      <c r="AJ44" s="101">
        <v>4</v>
      </c>
      <c r="AK44" s="101">
        <v>10</v>
      </c>
      <c r="AL44" s="101">
        <v>10</v>
      </c>
      <c r="AM44" s="101">
        <v>0</v>
      </c>
      <c r="AN44" s="101">
        <v>0</v>
      </c>
      <c r="AO44" s="101">
        <v>1</v>
      </c>
      <c r="AP44" s="101">
        <v>4</v>
      </c>
      <c r="AQ44" s="101">
        <v>0</v>
      </c>
      <c r="AR44" s="101">
        <v>2</v>
      </c>
      <c r="AS44" s="101">
        <v>1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168</v>
      </c>
      <c r="D45" s="101">
        <v>82</v>
      </c>
      <c r="E45" s="101">
        <v>5</v>
      </c>
      <c r="F45" s="101">
        <v>42</v>
      </c>
      <c r="G45" s="101">
        <v>466</v>
      </c>
      <c r="H45" s="101">
        <v>193</v>
      </c>
      <c r="I45" s="101">
        <v>11</v>
      </c>
      <c r="J45" s="101">
        <v>39</v>
      </c>
      <c r="K45" s="101">
        <v>20</v>
      </c>
      <c r="L45" s="101">
        <v>149</v>
      </c>
      <c r="M45" s="101">
        <v>211</v>
      </c>
      <c r="N45" s="101">
        <v>973</v>
      </c>
      <c r="O45" s="101">
        <v>1306</v>
      </c>
      <c r="P45" s="101">
        <v>46</v>
      </c>
      <c r="Q45" s="101">
        <v>1692</v>
      </c>
      <c r="R45" s="101">
        <v>2416</v>
      </c>
      <c r="S45" s="101">
        <v>26</v>
      </c>
      <c r="T45" s="101">
        <v>685</v>
      </c>
      <c r="U45" s="101">
        <v>117</v>
      </c>
      <c r="V45" s="101">
        <v>5</v>
      </c>
      <c r="W45" s="101">
        <v>351</v>
      </c>
      <c r="X45" s="101">
        <v>582</v>
      </c>
      <c r="Y45" s="101">
        <v>5</v>
      </c>
      <c r="Z45" s="101">
        <v>607</v>
      </c>
      <c r="AA45" s="101">
        <v>1</v>
      </c>
      <c r="AB45" s="101">
        <v>0</v>
      </c>
      <c r="AC45" s="101">
        <v>114</v>
      </c>
      <c r="AD45" s="101">
        <v>6</v>
      </c>
      <c r="AE45" s="101">
        <v>0</v>
      </c>
      <c r="AF45" s="101">
        <v>429</v>
      </c>
      <c r="AG45" s="101">
        <v>16</v>
      </c>
      <c r="AH45" s="101">
        <v>811</v>
      </c>
      <c r="AI45" s="101">
        <v>28</v>
      </c>
      <c r="AJ45" s="101">
        <v>28</v>
      </c>
      <c r="AK45" s="101">
        <v>853</v>
      </c>
      <c r="AL45" s="101">
        <v>853</v>
      </c>
      <c r="AM45" s="101">
        <v>2</v>
      </c>
      <c r="AN45" s="101">
        <v>5</v>
      </c>
      <c r="AO45" s="101">
        <v>251</v>
      </c>
      <c r="AP45" s="101">
        <v>86</v>
      </c>
      <c r="AQ45" s="101">
        <v>12</v>
      </c>
      <c r="AR45" s="101">
        <v>68</v>
      </c>
      <c r="AS45" s="101">
        <v>16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8</v>
      </c>
      <c r="D46" s="101">
        <v>0</v>
      </c>
      <c r="E46" s="101">
        <v>0</v>
      </c>
      <c r="F46" s="101">
        <v>0</v>
      </c>
      <c r="G46" s="101">
        <v>11</v>
      </c>
      <c r="H46" s="101">
        <v>2</v>
      </c>
      <c r="I46" s="101">
        <v>0</v>
      </c>
      <c r="J46" s="101">
        <v>0</v>
      </c>
      <c r="K46" s="101">
        <v>0</v>
      </c>
      <c r="L46" s="101">
        <v>3</v>
      </c>
      <c r="M46" s="101">
        <v>10</v>
      </c>
      <c r="N46" s="101">
        <v>39</v>
      </c>
      <c r="O46" s="101">
        <v>16</v>
      </c>
      <c r="P46" s="101">
        <v>2</v>
      </c>
      <c r="Q46" s="101">
        <v>91</v>
      </c>
      <c r="R46" s="101">
        <v>82</v>
      </c>
      <c r="S46" s="101">
        <v>0</v>
      </c>
      <c r="T46" s="101">
        <v>11</v>
      </c>
      <c r="U46" s="101">
        <v>14</v>
      </c>
      <c r="V46" s="101">
        <v>1</v>
      </c>
      <c r="W46" s="101">
        <v>23</v>
      </c>
      <c r="X46" s="101">
        <v>35</v>
      </c>
      <c r="Y46" s="101">
        <v>1</v>
      </c>
      <c r="Z46" s="101">
        <v>24</v>
      </c>
      <c r="AA46" s="101">
        <v>0</v>
      </c>
      <c r="AB46" s="101">
        <v>0</v>
      </c>
      <c r="AC46" s="101">
        <v>1</v>
      </c>
      <c r="AD46" s="101">
        <v>4</v>
      </c>
      <c r="AE46" s="101">
        <v>0</v>
      </c>
      <c r="AF46" s="101">
        <v>10</v>
      </c>
      <c r="AG46" s="101">
        <v>0</v>
      </c>
      <c r="AH46" s="101">
        <v>21</v>
      </c>
      <c r="AI46" s="101">
        <v>0</v>
      </c>
      <c r="AJ46" s="101">
        <v>0</v>
      </c>
      <c r="AK46" s="101">
        <v>33</v>
      </c>
      <c r="AL46" s="101">
        <v>33</v>
      </c>
      <c r="AM46" s="101">
        <v>0</v>
      </c>
      <c r="AN46" s="101">
        <v>0</v>
      </c>
      <c r="AO46" s="101">
        <v>2</v>
      </c>
      <c r="AP46" s="101">
        <v>9</v>
      </c>
      <c r="AQ46" s="101">
        <v>0</v>
      </c>
      <c r="AR46" s="101">
        <v>11</v>
      </c>
      <c r="AS46" s="101">
        <v>3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210</v>
      </c>
      <c r="D47" s="101">
        <v>70</v>
      </c>
      <c r="E47" s="101">
        <v>23</v>
      </c>
      <c r="F47" s="101">
        <v>57</v>
      </c>
      <c r="G47" s="101">
        <v>720</v>
      </c>
      <c r="H47" s="101">
        <v>252</v>
      </c>
      <c r="I47" s="101">
        <v>10</v>
      </c>
      <c r="J47" s="101">
        <v>172</v>
      </c>
      <c r="K47" s="101">
        <v>39</v>
      </c>
      <c r="L47" s="101">
        <v>160</v>
      </c>
      <c r="M47" s="101">
        <v>512</v>
      </c>
      <c r="N47" s="101">
        <v>2116</v>
      </c>
      <c r="O47" s="101">
        <v>2645</v>
      </c>
      <c r="P47" s="101">
        <v>66</v>
      </c>
      <c r="Q47" s="101">
        <v>2857</v>
      </c>
      <c r="R47" s="101">
        <v>4753</v>
      </c>
      <c r="S47" s="101">
        <v>172</v>
      </c>
      <c r="T47" s="101">
        <v>640</v>
      </c>
      <c r="U47" s="101">
        <v>226</v>
      </c>
      <c r="V47" s="101">
        <v>36</v>
      </c>
      <c r="W47" s="101">
        <v>924</v>
      </c>
      <c r="X47" s="101">
        <v>1931</v>
      </c>
      <c r="Y47" s="101">
        <v>49</v>
      </c>
      <c r="Z47" s="101">
        <v>806</v>
      </c>
      <c r="AA47" s="101">
        <v>1</v>
      </c>
      <c r="AB47" s="101">
        <v>0</v>
      </c>
      <c r="AC47" s="101">
        <v>132</v>
      </c>
      <c r="AD47" s="101">
        <v>9</v>
      </c>
      <c r="AE47" s="101">
        <v>0</v>
      </c>
      <c r="AF47" s="101">
        <v>1215</v>
      </c>
      <c r="AG47" s="101">
        <v>8</v>
      </c>
      <c r="AH47" s="101">
        <v>1795</v>
      </c>
      <c r="AI47" s="101">
        <v>94</v>
      </c>
      <c r="AJ47" s="101">
        <v>94</v>
      </c>
      <c r="AK47" s="101">
        <v>2470</v>
      </c>
      <c r="AL47" s="101">
        <v>2470</v>
      </c>
      <c r="AM47" s="101">
        <v>1</v>
      </c>
      <c r="AN47" s="101">
        <v>1</v>
      </c>
      <c r="AO47" s="101">
        <v>542</v>
      </c>
      <c r="AP47" s="101">
        <v>308</v>
      </c>
      <c r="AQ47" s="101">
        <v>13</v>
      </c>
      <c r="AR47" s="101">
        <v>554</v>
      </c>
      <c r="AS47" s="101">
        <v>61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59</v>
      </c>
      <c r="D48" s="101">
        <v>34</v>
      </c>
      <c r="E48" s="101">
        <v>12</v>
      </c>
      <c r="F48" s="101">
        <v>39</v>
      </c>
      <c r="G48" s="101">
        <v>211</v>
      </c>
      <c r="H48" s="101">
        <v>63</v>
      </c>
      <c r="I48" s="101">
        <v>0</v>
      </c>
      <c r="J48" s="101">
        <v>43</v>
      </c>
      <c r="K48" s="101">
        <v>9</v>
      </c>
      <c r="L48" s="101">
        <v>34</v>
      </c>
      <c r="M48" s="101">
        <v>96</v>
      </c>
      <c r="N48" s="101">
        <v>1777</v>
      </c>
      <c r="O48" s="101">
        <v>376</v>
      </c>
      <c r="P48" s="101">
        <v>25</v>
      </c>
      <c r="Q48" s="101">
        <v>2193</v>
      </c>
      <c r="R48" s="101">
        <v>1152</v>
      </c>
      <c r="S48" s="101">
        <v>28</v>
      </c>
      <c r="T48" s="101">
        <v>562</v>
      </c>
      <c r="U48" s="101">
        <v>46</v>
      </c>
      <c r="V48" s="101">
        <v>19</v>
      </c>
      <c r="W48" s="101">
        <v>199</v>
      </c>
      <c r="X48" s="101">
        <v>548</v>
      </c>
      <c r="Y48" s="101">
        <v>2</v>
      </c>
      <c r="Z48" s="101">
        <v>437</v>
      </c>
      <c r="AA48" s="101">
        <v>0</v>
      </c>
      <c r="AB48" s="101">
        <v>0</v>
      </c>
      <c r="AC48" s="101">
        <v>90</v>
      </c>
      <c r="AD48" s="101">
        <v>11</v>
      </c>
      <c r="AE48" s="101">
        <v>3</v>
      </c>
      <c r="AF48" s="101">
        <v>244</v>
      </c>
      <c r="AG48" s="101">
        <v>9</v>
      </c>
      <c r="AH48" s="101">
        <v>1132</v>
      </c>
      <c r="AI48" s="101">
        <v>27</v>
      </c>
      <c r="AJ48" s="101">
        <v>27</v>
      </c>
      <c r="AK48" s="101">
        <v>813</v>
      </c>
      <c r="AL48" s="101">
        <v>813</v>
      </c>
      <c r="AM48" s="101">
        <v>9</v>
      </c>
      <c r="AN48" s="101">
        <v>0</v>
      </c>
      <c r="AO48" s="101">
        <v>313</v>
      </c>
      <c r="AP48" s="101">
        <v>105</v>
      </c>
      <c r="AQ48" s="101">
        <v>4</v>
      </c>
      <c r="AR48" s="101">
        <v>155</v>
      </c>
      <c r="AS48" s="101">
        <v>125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225</v>
      </c>
      <c r="D49" s="101">
        <v>58</v>
      </c>
      <c r="E49" s="101">
        <v>21</v>
      </c>
      <c r="F49" s="101">
        <v>56</v>
      </c>
      <c r="G49" s="101">
        <v>513</v>
      </c>
      <c r="H49" s="101">
        <v>147</v>
      </c>
      <c r="I49" s="101">
        <v>13</v>
      </c>
      <c r="J49" s="101">
        <v>47</v>
      </c>
      <c r="K49" s="101">
        <v>21</v>
      </c>
      <c r="L49" s="101">
        <v>115</v>
      </c>
      <c r="M49" s="101">
        <v>401</v>
      </c>
      <c r="N49" s="101">
        <v>1441</v>
      </c>
      <c r="O49" s="101">
        <v>1349</v>
      </c>
      <c r="P49" s="101">
        <v>103</v>
      </c>
      <c r="Q49" s="101">
        <v>2919</v>
      </c>
      <c r="R49" s="101">
        <v>3899</v>
      </c>
      <c r="S49" s="101">
        <v>104</v>
      </c>
      <c r="T49" s="101">
        <v>981</v>
      </c>
      <c r="U49" s="101">
        <v>253</v>
      </c>
      <c r="V49" s="101">
        <v>43</v>
      </c>
      <c r="W49" s="101">
        <v>973</v>
      </c>
      <c r="X49" s="101">
        <v>1299</v>
      </c>
      <c r="Y49" s="101">
        <v>66</v>
      </c>
      <c r="Z49" s="101">
        <v>890</v>
      </c>
      <c r="AA49" s="101">
        <v>5</v>
      </c>
      <c r="AB49" s="101">
        <v>0</v>
      </c>
      <c r="AC49" s="101">
        <v>110</v>
      </c>
      <c r="AD49" s="101">
        <v>25</v>
      </c>
      <c r="AE49" s="101">
        <v>3</v>
      </c>
      <c r="AF49" s="101">
        <v>885</v>
      </c>
      <c r="AG49" s="101">
        <v>29</v>
      </c>
      <c r="AH49" s="101">
        <v>1781</v>
      </c>
      <c r="AI49" s="101">
        <v>98</v>
      </c>
      <c r="AJ49" s="101">
        <v>98</v>
      </c>
      <c r="AK49" s="101">
        <v>1613</v>
      </c>
      <c r="AL49" s="101">
        <v>1613</v>
      </c>
      <c r="AM49" s="101">
        <v>11</v>
      </c>
      <c r="AN49" s="101">
        <v>42</v>
      </c>
      <c r="AO49" s="101">
        <v>623</v>
      </c>
      <c r="AP49" s="101">
        <v>101</v>
      </c>
      <c r="AQ49" s="101">
        <v>19</v>
      </c>
      <c r="AR49" s="101">
        <v>198</v>
      </c>
      <c r="AS49" s="101">
        <v>87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46</v>
      </c>
      <c r="D50" s="101">
        <v>15</v>
      </c>
      <c r="E50" s="101">
        <v>2</v>
      </c>
      <c r="F50" s="101">
        <v>23</v>
      </c>
      <c r="G50" s="101">
        <v>147</v>
      </c>
      <c r="H50" s="101">
        <v>58</v>
      </c>
      <c r="I50" s="101">
        <v>2</v>
      </c>
      <c r="J50" s="101">
        <v>21</v>
      </c>
      <c r="K50" s="101">
        <v>15</v>
      </c>
      <c r="L50" s="101">
        <v>49</v>
      </c>
      <c r="M50" s="101">
        <v>353</v>
      </c>
      <c r="N50" s="101">
        <v>1727</v>
      </c>
      <c r="O50" s="101">
        <v>1333</v>
      </c>
      <c r="P50" s="101">
        <v>75</v>
      </c>
      <c r="Q50" s="101">
        <v>1683</v>
      </c>
      <c r="R50" s="101">
        <v>2037</v>
      </c>
      <c r="S50" s="101">
        <v>92</v>
      </c>
      <c r="T50" s="101">
        <v>978</v>
      </c>
      <c r="U50" s="101">
        <v>55</v>
      </c>
      <c r="V50" s="101">
        <v>5</v>
      </c>
      <c r="W50" s="101">
        <v>255</v>
      </c>
      <c r="X50" s="101">
        <v>336</v>
      </c>
      <c r="Y50" s="101">
        <v>18</v>
      </c>
      <c r="Z50" s="101">
        <v>397</v>
      </c>
      <c r="AA50" s="101">
        <v>12</v>
      </c>
      <c r="AB50" s="101">
        <v>0</v>
      </c>
      <c r="AC50" s="101">
        <v>83</v>
      </c>
      <c r="AD50" s="101">
        <v>4</v>
      </c>
      <c r="AE50" s="101">
        <v>2</v>
      </c>
      <c r="AF50" s="101">
        <v>299</v>
      </c>
      <c r="AG50" s="101">
        <v>16</v>
      </c>
      <c r="AH50" s="101">
        <v>756</v>
      </c>
      <c r="AI50" s="101">
        <v>10</v>
      </c>
      <c r="AJ50" s="101">
        <v>10</v>
      </c>
      <c r="AK50" s="101">
        <v>1548</v>
      </c>
      <c r="AL50" s="101">
        <v>1548</v>
      </c>
      <c r="AM50" s="101">
        <v>1</v>
      </c>
      <c r="AN50" s="101">
        <v>1</v>
      </c>
      <c r="AO50" s="101">
        <v>490</v>
      </c>
      <c r="AP50" s="101">
        <v>73</v>
      </c>
      <c r="AQ50" s="101">
        <v>3</v>
      </c>
      <c r="AR50" s="101">
        <v>223</v>
      </c>
      <c r="AS50" s="101">
        <v>28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130</v>
      </c>
      <c r="D51" s="101">
        <v>127</v>
      </c>
      <c r="E51" s="101">
        <v>0</v>
      </c>
      <c r="F51" s="101">
        <v>30</v>
      </c>
      <c r="G51" s="101">
        <v>306</v>
      </c>
      <c r="H51" s="101">
        <v>118</v>
      </c>
      <c r="I51" s="101">
        <v>4</v>
      </c>
      <c r="J51" s="101">
        <v>21</v>
      </c>
      <c r="K51" s="101">
        <v>7</v>
      </c>
      <c r="L51" s="101">
        <v>35</v>
      </c>
      <c r="M51" s="101">
        <v>188</v>
      </c>
      <c r="N51" s="101">
        <v>1151</v>
      </c>
      <c r="O51" s="101">
        <v>892</v>
      </c>
      <c r="P51" s="101">
        <v>27</v>
      </c>
      <c r="Q51" s="101">
        <v>1257</v>
      </c>
      <c r="R51" s="101">
        <v>1425</v>
      </c>
      <c r="S51" s="101">
        <v>56</v>
      </c>
      <c r="T51" s="101">
        <v>593</v>
      </c>
      <c r="U51" s="101">
        <v>21</v>
      </c>
      <c r="V51" s="101">
        <v>4</v>
      </c>
      <c r="W51" s="101">
        <v>165</v>
      </c>
      <c r="X51" s="101">
        <v>243</v>
      </c>
      <c r="Y51" s="101">
        <v>9</v>
      </c>
      <c r="Z51" s="101">
        <v>327</v>
      </c>
      <c r="AA51" s="101">
        <v>3</v>
      </c>
      <c r="AB51" s="101">
        <v>0</v>
      </c>
      <c r="AC51" s="101">
        <v>157</v>
      </c>
      <c r="AD51" s="101">
        <v>6</v>
      </c>
      <c r="AE51" s="101">
        <v>11</v>
      </c>
      <c r="AF51" s="101">
        <v>390</v>
      </c>
      <c r="AG51" s="101">
        <v>15</v>
      </c>
      <c r="AH51" s="101">
        <v>1105</v>
      </c>
      <c r="AI51" s="101">
        <v>43</v>
      </c>
      <c r="AJ51" s="101">
        <v>43</v>
      </c>
      <c r="AK51" s="101">
        <v>725</v>
      </c>
      <c r="AL51" s="101">
        <v>725</v>
      </c>
      <c r="AM51" s="101">
        <v>0</v>
      </c>
      <c r="AN51" s="101">
        <v>33</v>
      </c>
      <c r="AO51" s="101">
        <v>46</v>
      </c>
      <c r="AP51" s="101">
        <v>33</v>
      </c>
      <c r="AQ51" s="101">
        <v>11</v>
      </c>
      <c r="AR51" s="101">
        <v>42</v>
      </c>
      <c r="AS51" s="101">
        <v>42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5</v>
      </c>
      <c r="D52" s="101">
        <v>1</v>
      </c>
      <c r="E52" s="101">
        <v>0</v>
      </c>
      <c r="F52" s="101">
        <v>9</v>
      </c>
      <c r="G52" s="101">
        <v>18</v>
      </c>
      <c r="H52" s="101">
        <v>3</v>
      </c>
      <c r="I52" s="101">
        <v>0</v>
      </c>
      <c r="J52" s="101">
        <v>8</v>
      </c>
      <c r="K52" s="101">
        <v>4</v>
      </c>
      <c r="L52" s="101">
        <v>8</v>
      </c>
      <c r="M52" s="101">
        <v>69</v>
      </c>
      <c r="N52" s="101">
        <v>160</v>
      </c>
      <c r="O52" s="101">
        <v>517</v>
      </c>
      <c r="P52" s="101">
        <v>8</v>
      </c>
      <c r="Q52" s="101">
        <v>360</v>
      </c>
      <c r="R52" s="101">
        <v>876</v>
      </c>
      <c r="S52" s="101">
        <v>29</v>
      </c>
      <c r="T52" s="101">
        <v>132</v>
      </c>
      <c r="U52" s="101">
        <v>32</v>
      </c>
      <c r="V52" s="101">
        <v>0</v>
      </c>
      <c r="W52" s="101">
        <v>130</v>
      </c>
      <c r="X52" s="101">
        <v>210</v>
      </c>
      <c r="Y52" s="101">
        <v>5</v>
      </c>
      <c r="Z52" s="101">
        <v>137</v>
      </c>
      <c r="AA52" s="101">
        <v>0</v>
      </c>
      <c r="AB52" s="101">
        <v>0</v>
      </c>
      <c r="AC52" s="101">
        <v>9</v>
      </c>
      <c r="AD52" s="101">
        <v>4</v>
      </c>
      <c r="AE52" s="101">
        <v>0</v>
      </c>
      <c r="AF52" s="101">
        <v>55</v>
      </c>
      <c r="AG52" s="101">
        <v>5</v>
      </c>
      <c r="AH52" s="101">
        <v>77</v>
      </c>
      <c r="AI52" s="101">
        <v>2</v>
      </c>
      <c r="AJ52" s="101">
        <v>2</v>
      </c>
      <c r="AK52" s="101">
        <v>208</v>
      </c>
      <c r="AL52" s="100">
        <v>156</v>
      </c>
      <c r="AM52" s="101">
        <v>0</v>
      </c>
      <c r="AN52" s="101">
        <v>0</v>
      </c>
      <c r="AO52" s="101">
        <v>98</v>
      </c>
      <c r="AP52" s="101">
        <v>34</v>
      </c>
      <c r="AQ52" s="101">
        <v>0</v>
      </c>
      <c r="AR52" s="101">
        <v>30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47</v>
      </c>
      <c r="D53" s="101">
        <v>1</v>
      </c>
      <c r="E53" s="101">
        <v>6</v>
      </c>
      <c r="F53" s="101">
        <v>8</v>
      </c>
      <c r="G53" s="101">
        <v>56</v>
      </c>
      <c r="H53" s="101">
        <v>15</v>
      </c>
      <c r="I53" s="101">
        <v>0</v>
      </c>
      <c r="J53" s="101">
        <v>15</v>
      </c>
      <c r="K53" s="101">
        <v>3</v>
      </c>
      <c r="L53" s="101">
        <v>20</v>
      </c>
      <c r="M53" s="101">
        <v>150</v>
      </c>
      <c r="N53" s="101">
        <v>456</v>
      </c>
      <c r="O53" s="101">
        <v>214</v>
      </c>
      <c r="P53" s="101">
        <v>11</v>
      </c>
      <c r="Q53" s="101">
        <v>1259</v>
      </c>
      <c r="R53" s="101">
        <v>718</v>
      </c>
      <c r="S53" s="101">
        <v>22</v>
      </c>
      <c r="T53" s="101">
        <v>203</v>
      </c>
      <c r="U53" s="101">
        <v>31</v>
      </c>
      <c r="V53" s="101">
        <v>7</v>
      </c>
      <c r="W53" s="101">
        <v>244</v>
      </c>
      <c r="X53" s="101">
        <v>584</v>
      </c>
      <c r="Y53" s="101">
        <v>2</v>
      </c>
      <c r="Z53" s="101">
        <v>230</v>
      </c>
      <c r="AA53" s="101">
        <v>3</v>
      </c>
      <c r="AB53" s="101">
        <v>0</v>
      </c>
      <c r="AC53" s="101">
        <v>23</v>
      </c>
      <c r="AD53" s="101">
        <v>0</v>
      </c>
      <c r="AE53" s="101">
        <v>0</v>
      </c>
      <c r="AF53" s="101">
        <v>139</v>
      </c>
      <c r="AG53" s="101">
        <v>1</v>
      </c>
      <c r="AH53" s="101">
        <v>388</v>
      </c>
      <c r="AI53" s="101">
        <v>9</v>
      </c>
      <c r="AJ53" s="101">
        <v>9</v>
      </c>
      <c r="AK53" s="101">
        <v>430</v>
      </c>
      <c r="AL53" s="101">
        <v>430</v>
      </c>
      <c r="AM53" s="101">
        <v>0</v>
      </c>
      <c r="AN53" s="101">
        <v>0</v>
      </c>
      <c r="AO53" s="101">
        <v>166</v>
      </c>
      <c r="AP53" s="101">
        <v>116</v>
      </c>
      <c r="AQ53" s="101">
        <v>1</v>
      </c>
      <c r="AR53" s="101">
        <v>100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14</v>
      </c>
      <c r="D54" s="101">
        <v>8</v>
      </c>
      <c r="E54" s="101">
        <v>0</v>
      </c>
      <c r="F54" s="101">
        <v>5</v>
      </c>
      <c r="G54" s="101">
        <v>35</v>
      </c>
      <c r="H54" s="101">
        <v>17</v>
      </c>
      <c r="I54" s="101">
        <v>0</v>
      </c>
      <c r="J54" s="101">
        <v>8</v>
      </c>
      <c r="K54" s="101">
        <v>4</v>
      </c>
      <c r="L54" s="101">
        <v>14</v>
      </c>
      <c r="M54" s="101">
        <v>58</v>
      </c>
      <c r="N54" s="101">
        <v>203</v>
      </c>
      <c r="O54" s="101">
        <v>189</v>
      </c>
      <c r="P54" s="101">
        <v>15</v>
      </c>
      <c r="Q54" s="101">
        <v>361</v>
      </c>
      <c r="R54" s="101">
        <v>379</v>
      </c>
      <c r="S54" s="101">
        <v>12</v>
      </c>
      <c r="T54" s="101">
        <v>131</v>
      </c>
      <c r="U54" s="101">
        <v>19</v>
      </c>
      <c r="V54" s="101">
        <v>4</v>
      </c>
      <c r="W54" s="101">
        <v>83</v>
      </c>
      <c r="X54" s="101">
        <v>131</v>
      </c>
      <c r="Y54" s="101">
        <v>0</v>
      </c>
      <c r="Z54" s="101">
        <v>117</v>
      </c>
      <c r="AA54" s="101">
        <v>0</v>
      </c>
      <c r="AB54" s="101">
        <v>0</v>
      </c>
      <c r="AC54" s="101">
        <v>11</v>
      </c>
      <c r="AD54" s="101">
        <v>5</v>
      </c>
      <c r="AE54" s="101">
        <v>0</v>
      </c>
      <c r="AF54" s="101">
        <v>64</v>
      </c>
      <c r="AG54" s="101">
        <v>6</v>
      </c>
      <c r="AH54" s="101">
        <v>136</v>
      </c>
      <c r="AI54" s="101">
        <v>12</v>
      </c>
      <c r="AJ54" s="101">
        <v>12</v>
      </c>
      <c r="AK54" s="101">
        <v>208</v>
      </c>
      <c r="AL54" s="101">
        <v>208</v>
      </c>
      <c r="AM54" s="101">
        <v>0</v>
      </c>
      <c r="AN54" s="101">
        <v>76</v>
      </c>
      <c r="AO54" s="101">
        <v>84</v>
      </c>
      <c r="AP54" s="101">
        <v>24</v>
      </c>
      <c r="AQ54" s="101">
        <v>0</v>
      </c>
      <c r="AR54" s="101">
        <v>27</v>
      </c>
      <c r="AS54" s="101">
        <v>2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23</v>
      </c>
      <c r="D55" s="101">
        <v>14</v>
      </c>
      <c r="E55" s="101">
        <v>2</v>
      </c>
      <c r="F55" s="101">
        <v>13</v>
      </c>
      <c r="G55" s="101">
        <v>90</v>
      </c>
      <c r="H55" s="101">
        <v>81</v>
      </c>
      <c r="I55" s="101">
        <v>2</v>
      </c>
      <c r="J55" s="101">
        <v>25</v>
      </c>
      <c r="K55" s="101">
        <v>5</v>
      </c>
      <c r="L55" s="101">
        <v>51</v>
      </c>
      <c r="M55" s="101">
        <v>136</v>
      </c>
      <c r="N55" s="101">
        <v>419</v>
      </c>
      <c r="O55" s="101">
        <v>363</v>
      </c>
      <c r="P55" s="101">
        <v>47</v>
      </c>
      <c r="Q55" s="101">
        <v>1057</v>
      </c>
      <c r="R55" s="101">
        <v>850</v>
      </c>
      <c r="S55" s="101">
        <v>42</v>
      </c>
      <c r="T55" s="101">
        <v>598</v>
      </c>
      <c r="U55" s="101">
        <v>43</v>
      </c>
      <c r="V55" s="101">
        <v>9</v>
      </c>
      <c r="W55" s="101">
        <v>333</v>
      </c>
      <c r="X55" s="101">
        <v>525</v>
      </c>
      <c r="Y55" s="101">
        <v>4</v>
      </c>
      <c r="Z55" s="101">
        <v>495</v>
      </c>
      <c r="AA55" s="101">
        <v>1</v>
      </c>
      <c r="AB55" s="101">
        <v>0</v>
      </c>
      <c r="AC55" s="101">
        <v>21</v>
      </c>
      <c r="AD55" s="101">
        <v>2</v>
      </c>
      <c r="AE55" s="101">
        <v>0</v>
      </c>
      <c r="AF55" s="101">
        <v>129</v>
      </c>
      <c r="AG55" s="101">
        <v>1</v>
      </c>
      <c r="AH55" s="101">
        <v>401</v>
      </c>
      <c r="AI55" s="101">
        <v>5</v>
      </c>
      <c r="AJ55" s="101">
        <v>5</v>
      </c>
      <c r="AK55" s="101">
        <v>750</v>
      </c>
      <c r="AL55" s="101">
        <v>750</v>
      </c>
      <c r="AM55" s="101">
        <v>2</v>
      </c>
      <c r="AN55" s="101">
        <v>1</v>
      </c>
      <c r="AO55" s="101">
        <v>256</v>
      </c>
      <c r="AP55" s="101">
        <v>41</v>
      </c>
      <c r="AQ55" s="101">
        <v>1</v>
      </c>
      <c r="AR55" s="101">
        <v>100</v>
      </c>
      <c r="AS55" s="101">
        <v>13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21</v>
      </c>
      <c r="D56" s="101">
        <v>11</v>
      </c>
      <c r="E56" s="101">
        <v>8</v>
      </c>
      <c r="F56" s="101">
        <v>10</v>
      </c>
      <c r="G56" s="101">
        <v>35</v>
      </c>
      <c r="H56" s="101">
        <v>23</v>
      </c>
      <c r="I56" s="101">
        <v>3</v>
      </c>
      <c r="J56" s="101">
        <v>17</v>
      </c>
      <c r="K56" s="101">
        <v>3</v>
      </c>
      <c r="L56" s="101">
        <v>9</v>
      </c>
      <c r="M56" s="101">
        <v>51</v>
      </c>
      <c r="N56" s="101">
        <v>230</v>
      </c>
      <c r="O56" s="101">
        <v>96</v>
      </c>
      <c r="P56" s="101">
        <v>4</v>
      </c>
      <c r="Q56" s="101">
        <v>512</v>
      </c>
      <c r="R56" s="101">
        <v>323</v>
      </c>
      <c r="S56" s="101">
        <v>6</v>
      </c>
      <c r="T56" s="101">
        <v>98</v>
      </c>
      <c r="U56" s="101">
        <v>32</v>
      </c>
      <c r="V56" s="101">
        <v>5</v>
      </c>
      <c r="W56" s="101">
        <v>127</v>
      </c>
      <c r="X56" s="101">
        <v>228</v>
      </c>
      <c r="Y56" s="101">
        <v>6</v>
      </c>
      <c r="Z56" s="101">
        <v>101</v>
      </c>
      <c r="AA56" s="101">
        <v>0</v>
      </c>
      <c r="AB56" s="101">
        <v>0</v>
      </c>
      <c r="AC56" s="101">
        <v>6</v>
      </c>
      <c r="AD56" s="101">
        <v>3</v>
      </c>
      <c r="AE56" s="101">
        <v>0</v>
      </c>
      <c r="AF56" s="101">
        <v>59</v>
      </c>
      <c r="AG56" s="101">
        <v>1</v>
      </c>
      <c r="AH56" s="101">
        <v>163</v>
      </c>
      <c r="AI56" s="101">
        <v>9</v>
      </c>
      <c r="AJ56" s="101">
        <v>9</v>
      </c>
      <c r="AK56" s="101">
        <v>204</v>
      </c>
      <c r="AL56" s="101">
        <v>204</v>
      </c>
      <c r="AM56" s="101">
        <v>0</v>
      </c>
      <c r="AN56" s="101">
        <v>0</v>
      </c>
      <c r="AO56" s="101">
        <v>32</v>
      </c>
      <c r="AP56" s="101">
        <v>61</v>
      </c>
      <c r="AQ56" s="101">
        <v>0</v>
      </c>
      <c r="AR56" s="101">
        <v>52</v>
      </c>
      <c r="AS56" s="101">
        <v>13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v>198</v>
      </c>
      <c r="D57" s="101">
        <v>98</v>
      </c>
      <c r="E57" s="101">
        <v>12</v>
      </c>
      <c r="F57" s="101">
        <v>121</v>
      </c>
      <c r="G57" s="101">
        <v>578</v>
      </c>
      <c r="H57" s="101">
        <v>293</v>
      </c>
      <c r="I57" s="101">
        <v>12</v>
      </c>
      <c r="J57" s="101">
        <v>106</v>
      </c>
      <c r="K57" s="101">
        <v>82</v>
      </c>
      <c r="L57" s="101">
        <v>276</v>
      </c>
      <c r="M57" s="101">
        <v>902</v>
      </c>
      <c r="N57" s="101">
        <v>7504</v>
      </c>
      <c r="O57" s="101">
        <v>5960</v>
      </c>
      <c r="P57" s="101">
        <v>209</v>
      </c>
      <c r="Q57" s="101">
        <v>8721</v>
      </c>
      <c r="R57" s="101">
        <v>11215</v>
      </c>
      <c r="S57" s="101">
        <v>391</v>
      </c>
      <c r="T57" s="101">
        <v>3339</v>
      </c>
      <c r="U57" s="101">
        <v>275</v>
      </c>
      <c r="V57" s="101">
        <v>63</v>
      </c>
      <c r="W57" s="101">
        <v>1234</v>
      </c>
      <c r="X57" s="101">
        <v>2183</v>
      </c>
      <c r="Y57" s="101">
        <v>90</v>
      </c>
      <c r="Z57" s="101">
        <v>1863</v>
      </c>
      <c r="AA57" s="101">
        <v>12</v>
      </c>
      <c r="AB57" s="101">
        <v>0</v>
      </c>
      <c r="AC57" s="101">
        <v>44</v>
      </c>
      <c r="AD57" s="101">
        <v>25</v>
      </c>
      <c r="AE57" s="101">
        <v>1</v>
      </c>
      <c r="AF57" s="101">
        <v>997</v>
      </c>
      <c r="AG57" s="101">
        <v>20</v>
      </c>
      <c r="AH57" s="101">
        <v>3163</v>
      </c>
      <c r="AI57" s="101">
        <v>26</v>
      </c>
      <c r="AJ57" s="101">
        <v>26</v>
      </c>
      <c r="AK57" s="101">
        <v>6293</v>
      </c>
      <c r="AL57" s="101">
        <v>6293</v>
      </c>
      <c r="AM57" s="101">
        <v>6</v>
      </c>
      <c r="AN57" s="101">
        <v>5</v>
      </c>
      <c r="AO57" s="101">
        <v>1500</v>
      </c>
      <c r="AP57" s="101">
        <v>202</v>
      </c>
      <c r="AQ57" s="101">
        <v>14</v>
      </c>
      <c r="AR57" s="101">
        <v>595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0</v>
      </c>
      <c r="D58" s="101">
        <v>1</v>
      </c>
      <c r="E58" s="101">
        <v>0</v>
      </c>
      <c r="F58" s="101">
        <v>5</v>
      </c>
      <c r="G58" s="101">
        <v>15</v>
      </c>
      <c r="H58" s="101">
        <v>5</v>
      </c>
      <c r="I58" s="101">
        <v>0</v>
      </c>
      <c r="J58" s="101">
        <v>1</v>
      </c>
      <c r="K58" s="101">
        <v>2</v>
      </c>
      <c r="L58" s="101">
        <v>1</v>
      </c>
      <c r="M58" s="101">
        <v>19</v>
      </c>
      <c r="N58" s="101">
        <v>56</v>
      </c>
      <c r="O58" s="101">
        <v>68</v>
      </c>
      <c r="P58" s="101">
        <v>8</v>
      </c>
      <c r="Q58" s="101">
        <v>163</v>
      </c>
      <c r="R58" s="101">
        <v>190</v>
      </c>
      <c r="S58" s="101">
        <v>6</v>
      </c>
      <c r="T58" s="101">
        <v>50</v>
      </c>
      <c r="U58" s="101">
        <v>1</v>
      </c>
      <c r="V58" s="101">
        <v>4</v>
      </c>
      <c r="W58" s="101">
        <v>34</v>
      </c>
      <c r="X58" s="101">
        <v>87</v>
      </c>
      <c r="Y58" s="101">
        <v>1</v>
      </c>
      <c r="Z58" s="101">
        <v>73</v>
      </c>
      <c r="AA58" s="101">
        <v>0</v>
      </c>
      <c r="AB58" s="101">
        <v>0</v>
      </c>
      <c r="AC58" s="101">
        <v>4</v>
      </c>
      <c r="AD58" s="101">
        <v>2</v>
      </c>
      <c r="AE58" s="101">
        <v>0</v>
      </c>
      <c r="AF58" s="101">
        <v>17</v>
      </c>
      <c r="AG58" s="101">
        <v>2</v>
      </c>
      <c r="AH58" s="101">
        <v>92</v>
      </c>
      <c r="AI58" s="101">
        <v>2</v>
      </c>
      <c r="AJ58" s="101">
        <v>2</v>
      </c>
      <c r="AK58" s="101">
        <v>135</v>
      </c>
      <c r="AL58" s="101">
        <v>135</v>
      </c>
      <c r="AM58" s="101">
        <v>0</v>
      </c>
      <c r="AN58" s="101">
        <v>0</v>
      </c>
      <c r="AO58" s="101">
        <v>27</v>
      </c>
      <c r="AP58" s="101">
        <v>6</v>
      </c>
      <c r="AQ58" s="101">
        <v>0</v>
      </c>
      <c r="AR58" s="101">
        <v>36</v>
      </c>
      <c r="AS58" s="101">
        <v>1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v>4214</v>
      </c>
      <c r="D59" s="101">
        <v>1126</v>
      </c>
      <c r="E59" s="101">
        <v>433</v>
      </c>
      <c r="F59" s="101">
        <v>1521</v>
      </c>
      <c r="G59" s="101">
        <v>7680</v>
      </c>
      <c r="H59" s="101">
        <v>3045</v>
      </c>
      <c r="I59" s="101">
        <v>86</v>
      </c>
      <c r="J59" s="101">
        <v>2318</v>
      </c>
      <c r="K59" s="101">
        <v>381</v>
      </c>
      <c r="L59" s="101">
        <v>2523</v>
      </c>
      <c r="M59" s="101">
        <v>4407</v>
      </c>
      <c r="N59" s="101">
        <v>36768</v>
      </c>
      <c r="O59" s="101">
        <v>42489</v>
      </c>
      <c r="P59" s="101">
        <v>1853</v>
      </c>
      <c r="Q59" s="101">
        <v>61855</v>
      </c>
      <c r="R59" s="101">
        <v>98266</v>
      </c>
      <c r="S59" s="101">
        <v>3225</v>
      </c>
      <c r="T59" s="101">
        <v>16379</v>
      </c>
      <c r="U59" s="101">
        <v>275</v>
      </c>
      <c r="V59" s="101">
        <v>63</v>
      </c>
      <c r="W59" s="101">
        <v>1232</v>
      </c>
      <c r="X59" s="101">
        <v>2182</v>
      </c>
      <c r="Y59" s="101">
        <v>90</v>
      </c>
      <c r="Z59" s="101">
        <v>1862</v>
      </c>
      <c r="AA59" s="101">
        <v>233</v>
      </c>
      <c r="AB59" s="101">
        <v>9</v>
      </c>
      <c r="AC59" s="101">
        <v>1200</v>
      </c>
      <c r="AD59" s="101">
        <v>174</v>
      </c>
      <c r="AE59" s="101">
        <v>4</v>
      </c>
      <c r="AF59" s="101">
        <v>9938</v>
      </c>
      <c r="AG59" s="101">
        <v>199</v>
      </c>
      <c r="AH59" s="101">
        <v>24397</v>
      </c>
      <c r="AI59" s="101">
        <v>834</v>
      </c>
      <c r="AJ59" s="101">
        <v>834</v>
      </c>
      <c r="AK59" s="101">
        <v>34725</v>
      </c>
      <c r="AL59" s="101">
        <v>34725</v>
      </c>
      <c r="AM59" s="101">
        <v>73</v>
      </c>
      <c r="AN59" s="101">
        <v>25</v>
      </c>
      <c r="AO59" s="101">
        <v>6859</v>
      </c>
      <c r="AP59" s="101">
        <v>731</v>
      </c>
      <c r="AQ59" s="101">
        <v>91</v>
      </c>
      <c r="AR59" s="101">
        <v>3642</v>
      </c>
      <c r="AS59" s="101">
        <v>1373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3</v>
      </c>
      <c r="D60" s="101">
        <v>1</v>
      </c>
      <c r="E60" s="101">
        <v>2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4</v>
      </c>
      <c r="L60" s="101">
        <v>0</v>
      </c>
      <c r="M60" s="101">
        <v>2</v>
      </c>
      <c r="N60" s="101">
        <v>15</v>
      </c>
      <c r="O60" s="101">
        <v>40</v>
      </c>
      <c r="P60" s="101">
        <v>3</v>
      </c>
      <c r="Q60" s="101">
        <v>83</v>
      </c>
      <c r="R60" s="101">
        <v>111</v>
      </c>
      <c r="S60" s="101">
        <v>7</v>
      </c>
      <c r="T60" s="101">
        <v>6</v>
      </c>
      <c r="U60" s="101">
        <v>2</v>
      </c>
      <c r="V60" s="101">
        <v>0</v>
      </c>
      <c r="W60" s="101">
        <v>7</v>
      </c>
      <c r="X60" s="101">
        <v>32</v>
      </c>
      <c r="Y60" s="101">
        <v>0</v>
      </c>
      <c r="Z60" s="101">
        <v>21</v>
      </c>
      <c r="AA60" s="101">
        <v>0</v>
      </c>
      <c r="AB60" s="101">
        <v>0</v>
      </c>
      <c r="AC60" s="101">
        <v>3</v>
      </c>
      <c r="AD60" s="101">
        <v>2</v>
      </c>
      <c r="AE60" s="101">
        <v>0</v>
      </c>
      <c r="AF60" s="101">
        <v>6</v>
      </c>
      <c r="AG60" s="101">
        <v>2</v>
      </c>
      <c r="AH60" s="101">
        <v>49</v>
      </c>
      <c r="AI60" s="101">
        <v>0</v>
      </c>
      <c r="AJ60" s="101">
        <v>0</v>
      </c>
      <c r="AK60" s="101">
        <v>50</v>
      </c>
      <c r="AL60" s="101">
        <v>50</v>
      </c>
      <c r="AM60" s="101">
        <v>0</v>
      </c>
      <c r="AN60" s="101">
        <v>0</v>
      </c>
      <c r="AO60" s="101">
        <v>3</v>
      </c>
      <c r="AP60" s="101">
        <v>3</v>
      </c>
      <c r="AQ60" s="101">
        <v>0</v>
      </c>
      <c r="AR60" s="101">
        <v>5</v>
      </c>
      <c r="AS60" s="101">
        <v>0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63</v>
      </c>
      <c r="D61" s="101">
        <v>16</v>
      </c>
      <c r="E61" s="101">
        <v>6</v>
      </c>
      <c r="F61" s="101">
        <v>10</v>
      </c>
      <c r="G61" s="101">
        <v>90</v>
      </c>
      <c r="H61" s="101">
        <v>44</v>
      </c>
      <c r="I61" s="101">
        <v>1</v>
      </c>
      <c r="J61" s="101">
        <v>31</v>
      </c>
      <c r="K61" s="101">
        <v>0</v>
      </c>
      <c r="L61" s="101">
        <v>24</v>
      </c>
      <c r="M61" s="101">
        <v>180</v>
      </c>
      <c r="N61" s="101">
        <v>551</v>
      </c>
      <c r="O61" s="101">
        <v>460</v>
      </c>
      <c r="P61" s="101">
        <v>23</v>
      </c>
      <c r="Q61" s="101">
        <v>1494</v>
      </c>
      <c r="R61" s="101">
        <v>908</v>
      </c>
      <c r="S61" s="101">
        <v>39</v>
      </c>
      <c r="T61" s="101">
        <v>352</v>
      </c>
      <c r="U61" s="101">
        <v>73</v>
      </c>
      <c r="V61" s="101">
        <v>8</v>
      </c>
      <c r="W61" s="101">
        <v>365</v>
      </c>
      <c r="X61" s="101">
        <v>921</v>
      </c>
      <c r="Y61" s="101">
        <v>11</v>
      </c>
      <c r="Z61" s="101">
        <v>490</v>
      </c>
      <c r="AA61" s="101">
        <v>1</v>
      </c>
      <c r="AB61" s="101">
        <v>0</v>
      </c>
      <c r="AC61" s="101">
        <v>45</v>
      </c>
      <c r="AD61" s="101">
        <v>5</v>
      </c>
      <c r="AE61" s="101">
        <v>0</v>
      </c>
      <c r="AF61" s="101">
        <v>205</v>
      </c>
      <c r="AG61" s="101">
        <v>0</v>
      </c>
      <c r="AH61" s="101">
        <v>504</v>
      </c>
      <c r="AI61" s="101">
        <v>28</v>
      </c>
      <c r="AJ61" s="101">
        <v>28</v>
      </c>
      <c r="AK61" s="101">
        <v>611</v>
      </c>
      <c r="AL61" s="101">
        <v>611</v>
      </c>
      <c r="AM61" s="101">
        <v>1</v>
      </c>
      <c r="AN61" s="101">
        <v>5</v>
      </c>
      <c r="AO61" s="101">
        <v>202</v>
      </c>
      <c r="AP61" s="101">
        <v>168</v>
      </c>
      <c r="AQ61" s="101">
        <v>4</v>
      </c>
      <c r="AR61" s="101">
        <v>245</v>
      </c>
      <c r="AS61" s="101">
        <v>31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1" t="s">
        <v>127</v>
      </c>
      <c r="AV63" s="141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13165</v>
      </c>
      <c r="D64" s="62">
        <f t="shared" si="0"/>
        <v>5478</v>
      </c>
      <c r="E64" s="62">
        <f t="shared" si="0"/>
        <v>1045</v>
      </c>
      <c r="F64" s="62">
        <f t="shared" si="0"/>
        <v>4833</v>
      </c>
      <c r="G64" s="62">
        <f t="shared" si="0"/>
        <v>27477</v>
      </c>
      <c r="H64" s="62">
        <f t="shared" si="0"/>
        <v>10199</v>
      </c>
      <c r="I64" s="62">
        <f t="shared" si="0"/>
        <v>408</v>
      </c>
      <c r="J64" s="62">
        <f t="shared" si="0"/>
        <v>5732</v>
      </c>
      <c r="K64" s="62">
        <f t="shared" si="0"/>
        <v>1138</v>
      </c>
      <c r="L64" s="62">
        <f t="shared" si="0"/>
        <v>7244</v>
      </c>
      <c r="M64" s="62">
        <f t="shared" si="0"/>
        <v>21100</v>
      </c>
      <c r="N64" s="64">
        <f t="shared" si="0"/>
        <v>117039</v>
      </c>
      <c r="O64" s="64">
        <f t="shared" si="0"/>
        <v>106518</v>
      </c>
      <c r="P64" s="64">
        <f t="shared" si="0"/>
        <v>4586</v>
      </c>
      <c r="Q64" s="64">
        <f t="shared" si="0"/>
        <v>210281</v>
      </c>
      <c r="R64" s="64">
        <f t="shared" si="0"/>
        <v>238078</v>
      </c>
      <c r="S64" s="64">
        <f t="shared" si="0"/>
        <v>12505</v>
      </c>
      <c r="T64" s="64">
        <f t="shared" si="0"/>
        <v>58943</v>
      </c>
      <c r="U64" s="62">
        <f t="shared" si="0"/>
        <v>6423</v>
      </c>
      <c r="V64" s="62">
        <f t="shared" si="0"/>
        <v>1118</v>
      </c>
      <c r="W64" s="62">
        <f t="shared" si="0"/>
        <v>29951</v>
      </c>
      <c r="X64" s="62">
        <f t="shared" si="0"/>
        <v>62296</v>
      </c>
      <c r="Y64" s="64">
        <f t="shared" si="0"/>
        <v>1328</v>
      </c>
      <c r="Z64" s="64">
        <f t="shared" si="0"/>
        <v>39529</v>
      </c>
      <c r="AA64" s="62">
        <f t="shared" si="0"/>
        <v>453</v>
      </c>
      <c r="AB64" s="62">
        <f t="shared" si="0"/>
        <v>38</v>
      </c>
      <c r="AC64" s="62">
        <f t="shared" si="0"/>
        <v>8046</v>
      </c>
      <c r="AD64" s="62">
        <f t="shared" si="0"/>
        <v>1085</v>
      </c>
      <c r="AE64" s="62">
        <f t="shared" si="0"/>
        <v>119</v>
      </c>
      <c r="AF64" s="62">
        <f t="shared" si="0"/>
        <v>40391</v>
      </c>
      <c r="AG64" s="64">
        <f t="shared" si="0"/>
        <v>1617</v>
      </c>
      <c r="AH64" s="62">
        <f t="shared" si="0"/>
        <v>98366</v>
      </c>
      <c r="AI64" s="62"/>
      <c r="AJ64" s="62">
        <f>SUM(AJ3:AJ61)</f>
        <v>3992</v>
      </c>
      <c r="AK64" s="63"/>
      <c r="AL64" s="62">
        <f t="shared" ref="AL64:AS64" si="1">SUM(AL3:AL61)</f>
        <v>114430</v>
      </c>
      <c r="AM64" s="62">
        <f t="shared" si="1"/>
        <v>307</v>
      </c>
      <c r="AN64" s="62">
        <f t="shared" si="1"/>
        <v>528</v>
      </c>
      <c r="AO64" s="64">
        <f t="shared" si="1"/>
        <v>29793</v>
      </c>
      <c r="AP64" s="62">
        <f t="shared" si="1"/>
        <v>8341</v>
      </c>
      <c r="AQ64" s="62">
        <f t="shared" si="1"/>
        <v>510</v>
      </c>
      <c r="AR64" s="62">
        <f t="shared" si="1"/>
        <v>16217</v>
      </c>
      <c r="AS64" s="64">
        <f t="shared" si="1"/>
        <v>4125</v>
      </c>
      <c r="AT64" s="84">
        <f>AT62/AT63</f>
        <v>0.73805764692096432</v>
      </c>
      <c r="AU64" s="141" t="s">
        <v>95</v>
      </c>
      <c r="AV64" s="141"/>
    </row>
    <row r="65" spans="1:47" ht="16" x14ac:dyDescent="0.2">
      <c r="A65" s="63"/>
      <c r="B65" s="70" t="s">
        <v>96</v>
      </c>
      <c r="C65" s="88">
        <f>C64/D64</f>
        <v>2.4032493610806864</v>
      </c>
      <c r="D65" s="76">
        <f>D64/D64</f>
        <v>1</v>
      </c>
      <c r="E65" s="88">
        <f>E64/D64</f>
        <v>0.19076305220883535</v>
      </c>
      <c r="F65" s="88">
        <f>F64/D64</f>
        <v>0.88225629791894855</v>
      </c>
      <c r="G65" s="88">
        <f>G64/H64</f>
        <v>2.6940876556525151</v>
      </c>
      <c r="H65" s="76">
        <f>H64/H64</f>
        <v>1</v>
      </c>
      <c r="I65" s="88">
        <f>I64/H64</f>
        <v>4.0003921953132661E-2</v>
      </c>
      <c r="J65" s="88">
        <f>J64/H64</f>
        <v>0.56201588391018731</v>
      </c>
      <c r="K65" s="88">
        <f>K64/M64</f>
        <v>5.3933649289099529E-2</v>
      </c>
      <c r="L65" s="88">
        <f>L64/M64</f>
        <v>0.3433175355450237</v>
      </c>
      <c r="M65" s="76">
        <f>M64/M64</f>
        <v>1</v>
      </c>
      <c r="N65" s="88">
        <f>N64/Q64</f>
        <v>0.55658380928376794</v>
      </c>
      <c r="O65" s="88">
        <f>O64/Q64</f>
        <v>0.50655075827107532</v>
      </c>
      <c r="P65" s="88">
        <f>P64/Q64</f>
        <v>2.1808912835681777E-2</v>
      </c>
      <c r="Q65" s="88">
        <f>Q64/Q64</f>
        <v>1</v>
      </c>
      <c r="R65" s="88">
        <f>R64/Q64</f>
        <v>1.132189784145976</v>
      </c>
      <c r="S65" s="88">
        <f>S64/Q64</f>
        <v>5.946804513959892E-2</v>
      </c>
      <c r="T65" s="88">
        <f>T64/Q64</f>
        <v>0.28030587642250132</v>
      </c>
      <c r="U65" s="88">
        <f>U64/Z64</f>
        <v>0.16248829972931267</v>
      </c>
      <c r="V65" s="88">
        <f>V64/Z64</f>
        <v>2.8283032710162158E-2</v>
      </c>
      <c r="W65" s="88">
        <f>W64/Z64</f>
        <v>0.75769688077107944</v>
      </c>
      <c r="X65" s="88">
        <f>X64/Z64</f>
        <v>1.5759568924081055</v>
      </c>
      <c r="Y65" s="88">
        <f>Y64/Z64</f>
        <v>3.3595588049280277E-2</v>
      </c>
      <c r="Z65" s="76">
        <f>Z64/Z64</f>
        <v>1</v>
      </c>
      <c r="AA65" s="75">
        <f>AA64/AC64</f>
        <v>5.6301267710663683E-2</v>
      </c>
      <c r="AB65" s="75">
        <f>AB64/AC64</f>
        <v>4.7228436490181457E-3</v>
      </c>
      <c r="AC65" s="76">
        <f>AC64/AC64</f>
        <v>1</v>
      </c>
      <c r="AD65" s="75">
        <f>AD64/AC64</f>
        <v>0.13484961471538653</v>
      </c>
      <c r="AE65" s="75">
        <f>AE64/AC64</f>
        <v>1.4789957742977877E-2</v>
      </c>
      <c r="AF65" s="75">
        <f>AF64/AC64</f>
        <v>5.020009942828735</v>
      </c>
      <c r="AG65" s="88">
        <f>AG64/AC64</f>
        <v>0.20096942580164057</v>
      </c>
      <c r="AH65" s="77">
        <f>AH64/AH64</f>
        <v>1</v>
      </c>
      <c r="AI65" s="75"/>
      <c r="AJ65" s="75">
        <f>AJ64/AH64</f>
        <v>4.0583128316694791E-2</v>
      </c>
      <c r="AK65" s="75"/>
      <c r="AL65" s="75">
        <f>AL64/AH64</f>
        <v>1.163308460240327</v>
      </c>
      <c r="AM65" s="75">
        <f>AM64/AH64</f>
        <v>3.1209970924913079E-3</v>
      </c>
      <c r="AN65" s="75">
        <f>AN64/AH64</f>
        <v>5.3677083545127383E-3</v>
      </c>
      <c r="AO65" s="88">
        <f>AO64/AH64</f>
        <v>0.30287904357196593</v>
      </c>
      <c r="AP65" s="77">
        <f>AP64/AP64</f>
        <v>1</v>
      </c>
      <c r="AQ65" s="78">
        <f>AQ64/AP64</f>
        <v>6.1143747752068101E-2</v>
      </c>
      <c r="AR65" s="75">
        <f>AR64/AP64</f>
        <v>1.9442512888142909</v>
      </c>
      <c r="AS65" s="90">
        <f>AS64/AP64</f>
        <v>0.49454501858290373</v>
      </c>
      <c r="AT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5046</v>
      </c>
      <c r="D66" s="66">
        <f>SUMIF(B3:B61, "Europe", D3:D61)</f>
        <v>2976</v>
      </c>
      <c r="E66" s="66">
        <f>SUMIF(B3:B61, "Europe", E3:E61)</f>
        <v>253</v>
      </c>
      <c r="F66" s="66">
        <f>SUMIF(B3:B61, "Europe", F3:F61)</f>
        <v>1894</v>
      </c>
      <c r="G66" s="66">
        <f>SUMIF(B3:B61, "Europe", G3:G61)</f>
        <v>10749</v>
      </c>
      <c r="H66" s="66">
        <f>SUMIF(B3:B61, "Europe", H3:H61)</f>
        <v>3548</v>
      </c>
      <c r="I66" s="66">
        <f>SUMIF(B3:B61, "Europe", I3:I61)</f>
        <v>225</v>
      </c>
      <c r="J66" s="66">
        <f>SUMIF(B3:B61, "Europe", J3:J61)</f>
        <v>942</v>
      </c>
      <c r="K66" s="66">
        <f>SUMIF(B3:B61, "Europe", K3:K61)</f>
        <v>410</v>
      </c>
      <c r="L66" s="66">
        <f>SUMIF(B3:B61, "Europe", L3:L61)</f>
        <v>2240</v>
      </c>
      <c r="M66" s="66">
        <f>SUMIF(B3:B61, "Europe", M3:M61)</f>
        <v>9777</v>
      </c>
      <c r="N66" s="65">
        <f>SUMIF(B3:B61, "Europe", N3:N61)</f>
        <v>43357</v>
      </c>
      <c r="O66" s="65">
        <f>SUMIF(B3:B61, "Europe", O3:O61)</f>
        <v>37648</v>
      </c>
      <c r="P66" s="65">
        <f>SUMIF(B3:B61, "Europe", P3:P61)</f>
        <v>1565</v>
      </c>
      <c r="Q66" s="65">
        <f>SUMIF(B3:B61, "Europe", Q3:Q61)</f>
        <v>64218</v>
      </c>
      <c r="R66" s="65">
        <f>SUMIF(B3:B61, "Europe", R3:R61)</f>
        <v>71181</v>
      </c>
      <c r="S66" s="65">
        <f>SUMIF(B3:B61, "Europe", S3:S61)</f>
        <v>7989</v>
      </c>
      <c r="T66" s="65">
        <f>SUMIF(B3:B61, "Europe", T3:T61)</f>
        <v>25955</v>
      </c>
      <c r="U66" s="66">
        <f>SUMIF(B3:B61, "Europe", U3:U61)</f>
        <v>2463</v>
      </c>
      <c r="V66" s="66">
        <f>SUMIF(B3:B61, "Europe", V3:V61)</f>
        <v>376</v>
      </c>
      <c r="W66" s="66">
        <f>SUMIF(B3:B61, "Europe", W3:W61)</f>
        <v>12084</v>
      </c>
      <c r="X66" s="66">
        <f>SUMIF(B3:B61, "Europe", X3:X61)</f>
        <v>23774</v>
      </c>
      <c r="Y66" s="68">
        <f>SUMIF(B3:B61, "Europe", Y3:Y61)</f>
        <v>647</v>
      </c>
      <c r="Z66" s="68">
        <f>SUMIF(B3:B61, "Europe", Z3:Z61)</f>
        <v>20631</v>
      </c>
      <c r="AA66" s="66">
        <f>SUMIF(B3:B61, "Europe", AA3:AA61)</f>
        <v>110</v>
      </c>
      <c r="AB66" s="66">
        <f>SUMIF(B3:B61, "Europe", AB3:AB61)</f>
        <v>7</v>
      </c>
      <c r="AC66" s="66">
        <f>SUMIF(B3:B61, "Europe", AC3:AC61)</f>
        <v>4132</v>
      </c>
      <c r="AD66" s="66">
        <f>SUMIF(B3:B61, "Europe", AD3:AD61)</f>
        <v>708</v>
      </c>
      <c r="AE66" s="66">
        <f>SUMIF(B3:B61, "Europe", AE3:AE61)</f>
        <v>106</v>
      </c>
      <c r="AF66" s="66">
        <f>SUMIF(B3:B61, "Europe", AF3:AF61)</f>
        <v>15272</v>
      </c>
      <c r="AG66" s="68">
        <f>SUMIF(B3:B61, "Europe", AG3:AG61)</f>
        <v>1108</v>
      </c>
      <c r="AH66" s="66">
        <f>SUMIF(B3:B61, "Europe", AH3:AH61)</f>
        <v>36352</v>
      </c>
      <c r="AI66" s="66"/>
      <c r="AJ66" s="66">
        <f>SUMIF(B3:B61, "Europe", AJ3:AJ61)</f>
        <v>1795</v>
      </c>
      <c r="AK66" s="67"/>
      <c r="AL66" s="66">
        <f>SUMIF(B3:B61, "Europe", AL3:AL61)</f>
        <v>39698</v>
      </c>
      <c r="AM66" s="66">
        <f>SUMIF(B3:B61, "Europe", AM3:AM61)</f>
        <v>125</v>
      </c>
      <c r="AN66" s="66">
        <f>SUMIF(B3:B61, "Europe", AN3:AN61)</f>
        <v>433</v>
      </c>
      <c r="AO66" s="68">
        <f>SUMIF(B3:B61, "Europe", AO3:AO61)</f>
        <v>14615</v>
      </c>
      <c r="AP66" s="66">
        <f>SUMIF(B3:B61, "Europe", AP3:AP61)</f>
        <v>2563</v>
      </c>
      <c r="AQ66" s="66">
        <f>SUMIF(B3:B61, "Europe", AQ3:AQ61)</f>
        <v>295</v>
      </c>
      <c r="AR66" s="66">
        <f>SUMIF(B3:B61, "Europe", AR3:AR61)</f>
        <v>4240</v>
      </c>
      <c r="AS66" s="68">
        <f>SUMIF(B3:B61, "Europe", AS3:AS61)</f>
        <v>1407</v>
      </c>
      <c r="AT66" s="84"/>
    </row>
    <row r="67" spans="1:47" ht="16" x14ac:dyDescent="0.2">
      <c r="A67" s="69"/>
      <c r="B67" s="70" t="s">
        <v>96</v>
      </c>
      <c r="C67" s="88">
        <f>C66/D66</f>
        <v>1.6955645161290323</v>
      </c>
      <c r="D67" s="76">
        <f>D66/D66</f>
        <v>1</v>
      </c>
      <c r="E67" s="88">
        <f>E66/D66</f>
        <v>8.5013440860215048E-2</v>
      </c>
      <c r="F67" s="88">
        <f>F66/D66</f>
        <v>0.63642473118279574</v>
      </c>
      <c r="G67" s="88">
        <f>G66/H66</f>
        <v>3.0295941375422775</v>
      </c>
      <c r="H67" s="76">
        <f>H66/H66</f>
        <v>1</v>
      </c>
      <c r="I67" s="88">
        <f>I66/H66</f>
        <v>6.3416009019165734E-2</v>
      </c>
      <c r="J67" s="88">
        <f>J66/H66</f>
        <v>0.26550169109357385</v>
      </c>
      <c r="K67" s="88">
        <f>K66/M66</f>
        <v>4.1935153932699192E-2</v>
      </c>
      <c r="L67" s="88">
        <f>L66/M66</f>
        <v>0.22910913368108826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0.1193834520866657</v>
      </c>
      <c r="V67" s="88">
        <f>V66/Z66</f>
        <v>1.8225001211768697E-2</v>
      </c>
      <c r="W67" s="88">
        <f>W66/Z66</f>
        <v>0.58572051766758759</v>
      </c>
      <c r="X67" s="88">
        <f>X66/Z66</f>
        <v>1.152343560661141</v>
      </c>
      <c r="Y67" s="88">
        <f>Y66/Z66</f>
        <v>3.136057389365518E-2</v>
      </c>
      <c r="Z67" s="76">
        <f>Z66/Z66</f>
        <v>1</v>
      </c>
      <c r="AA67" s="75">
        <f>AA66/AC66</f>
        <v>2.6621490803484995E-2</v>
      </c>
      <c r="AB67" s="75">
        <f>AB66/AC66</f>
        <v>1.6940948693126815E-3</v>
      </c>
      <c r="AC67" s="76">
        <f>AC66/AC66</f>
        <v>1</v>
      </c>
      <c r="AD67" s="75">
        <f>AD66/AC66</f>
        <v>0.17134559535333979</v>
      </c>
      <c r="AE67" s="75">
        <f>AE66/AC66</f>
        <v>2.5653436592449178E-2</v>
      </c>
      <c r="AF67" s="75">
        <f>AF66/AC66</f>
        <v>3.6960309777347531</v>
      </c>
      <c r="AG67" s="88">
        <f>AG66/AC66</f>
        <v>0.26815101645692158</v>
      </c>
      <c r="AH67" s="77">
        <f>AH66/AH66</f>
        <v>1</v>
      </c>
      <c r="AI67" s="75"/>
      <c r="AJ67" s="75">
        <f>AJ66/AH66</f>
        <v>4.9378301056338031E-2</v>
      </c>
      <c r="AK67" s="75"/>
      <c r="AL67" s="75">
        <f>AL66/AH66</f>
        <v>1.092044454225352</v>
      </c>
      <c r="AM67" s="75">
        <f>AM66/AH66</f>
        <v>3.4386003521126762E-3</v>
      </c>
      <c r="AN67" s="75">
        <f>AN66/AH66</f>
        <v>1.191131161971831E-2</v>
      </c>
      <c r="AO67" s="88">
        <f>AO66/AH66</f>
        <v>0.40204115316901406</v>
      </c>
      <c r="AP67" s="80">
        <f>AP66/AP66</f>
        <v>1</v>
      </c>
      <c r="AQ67" s="81">
        <f>AQ66/AP66</f>
        <v>0.11509949278189621</v>
      </c>
      <c r="AR67" s="79">
        <f>AR66/AP66</f>
        <v>1.6543113538821694</v>
      </c>
      <c r="AS67" s="91">
        <f>AS66/AP66</f>
        <v>0.54896605540382359</v>
      </c>
      <c r="AT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4779</v>
      </c>
      <c r="D68" s="66">
        <f>SUMIF(B3:B61, "North America", D3:D61)</f>
        <v>1292</v>
      </c>
      <c r="E68" s="66">
        <f>SUMIF(B3:B61, "North America", E3:E61)</f>
        <v>505</v>
      </c>
      <c r="F68" s="66">
        <f>SUMIF(B3:B61, "North America", F3:F61)</f>
        <v>1770</v>
      </c>
      <c r="G68" s="66">
        <f>SUMIF(B3:B61, "North America", G3:G61)</f>
        <v>8669</v>
      </c>
      <c r="H68" s="66">
        <f>SUMIF(B3:B61, "North America", H3:H61)</f>
        <v>3367</v>
      </c>
      <c r="I68" s="66">
        <f>SUMIF(B3:B61, "North America", I3:I61)</f>
        <v>91</v>
      </c>
      <c r="J68" s="66">
        <f>SUMIF(B3:B61, "North America", J3:J61)</f>
        <v>2505</v>
      </c>
      <c r="K68" s="66">
        <f>SUMIF(B3:B61, "North America", K3:K61)</f>
        <v>421</v>
      </c>
      <c r="L68" s="66">
        <f>SUMIF(B3:B61, "North America", L3:L61)</f>
        <v>2827</v>
      </c>
      <c r="M68" s="66">
        <f>SUMIF(B3:B61, "North America", M3:M61)</f>
        <v>5183</v>
      </c>
      <c r="N68" s="65">
        <f>SUMIF(B5:B63, "Europe", N5:N63)</f>
        <v>43357</v>
      </c>
      <c r="O68" s="65">
        <f>SUMIF(B5:B63, "Europe", O5:O63)</f>
        <v>37648</v>
      </c>
      <c r="P68" s="65">
        <f>SUMIF(B5:B63, "Europe", P5:P63)</f>
        <v>1565</v>
      </c>
      <c r="Q68" s="65">
        <f>SUMIF(B5:B63, "Europe", Q5:Q63)</f>
        <v>64218</v>
      </c>
      <c r="R68" s="65">
        <f>SUMIF(B5:B63, "Europe", R5:R63)</f>
        <v>71181</v>
      </c>
      <c r="S68" s="65">
        <f>SUMIF(B5:B63, "Europe", S5:S63)</f>
        <v>7989</v>
      </c>
      <c r="T68" s="65">
        <f>SUMIF(B5:B63, "Europe", T5:T63)</f>
        <v>25955</v>
      </c>
      <c r="U68" s="66">
        <f>SUMIF(B3:B61, "North America", U3:U61)</f>
        <v>693</v>
      </c>
      <c r="V68" s="66">
        <f>SUMIF(B3:B61, "North America", V3:V61)</f>
        <v>109</v>
      </c>
      <c r="W68" s="66">
        <f>SUMIF(B3:B61, "North America", W3:W61)</f>
        <v>2754</v>
      </c>
      <c r="X68" s="66">
        <f>SUMIF(B3:B61, "North America", X3:X61)</f>
        <v>5389</v>
      </c>
      <c r="Y68" s="68">
        <f>SUMIF(B3:B61, "North America", Y3:Y61)</f>
        <v>146</v>
      </c>
      <c r="Z68" s="68">
        <f>SUMIF(B3:B61, "North America", Z3:Z61)</f>
        <v>4182</v>
      </c>
      <c r="AA68" s="66">
        <f>SUMIF(B3:B61, "North America", AA3:AA61)</f>
        <v>253</v>
      </c>
      <c r="AB68" s="66">
        <f>SUMIF(B3:B61, "North America", AB3:AB61)</f>
        <v>11</v>
      </c>
      <c r="AC68" s="66">
        <f>SUMIF(B3:B61, "North America", AC3:AC61)</f>
        <v>1385</v>
      </c>
      <c r="AD68" s="66">
        <f>SUMIF(B3:B61, "North America", AD3:AD61)</f>
        <v>195</v>
      </c>
      <c r="AE68" s="66">
        <f>SUMIF(B3:B61, "North America", AE3:AE61)</f>
        <v>4</v>
      </c>
      <c r="AF68" s="66">
        <f>SUMIF(B3:B61, "North America", AF3:AF61)</f>
        <v>11425</v>
      </c>
      <c r="AG68" s="68">
        <f>SUMIF(B3:B61, "North America", AG3:AG61)</f>
        <v>237</v>
      </c>
      <c r="AH68" s="66">
        <f>SUMIF(B3:B61, "North America", AH3:AH61)</f>
        <v>28204</v>
      </c>
      <c r="AI68" s="66"/>
      <c r="AJ68" s="66">
        <f>SUMIF(B3:B61, "North America", AJ3:AJ61)</f>
        <v>928</v>
      </c>
      <c r="AK68" s="67"/>
      <c r="AL68" s="66">
        <f>SUMIF(B3:B61, "North America", AL3:AL61)</f>
        <v>39639</v>
      </c>
      <c r="AM68" s="66">
        <f>SUMIF(B3:B61, "North America", AM3:AM61)</f>
        <v>108</v>
      </c>
      <c r="AN68" s="66">
        <f>SUMIF(B3:B61, "North America", AN3:AN61)</f>
        <v>32</v>
      </c>
      <c r="AO68" s="68">
        <f>SUMIF(B3:B61, "North America", AO3:AO61)</f>
        <v>7379</v>
      </c>
      <c r="AP68" s="66">
        <f>SUMIF(B3:B61, "North America", AP3:AP61)</f>
        <v>960</v>
      </c>
      <c r="AQ68" s="66">
        <f>SUMIF(B3:B61, "North America", AQ3:AQ61)</f>
        <v>115</v>
      </c>
      <c r="AR68" s="66">
        <f>SUMIF(B3:B61, "North America", AR3:AR61)</f>
        <v>4305</v>
      </c>
      <c r="AS68" s="68">
        <f>SUMIF(B3:B61, "North America", AS3:AS61)</f>
        <v>1539</v>
      </c>
      <c r="AT68" s="84"/>
    </row>
    <row r="69" spans="1:47" ht="16" x14ac:dyDescent="0.2">
      <c r="A69" s="69"/>
      <c r="B69" s="70" t="s">
        <v>96</v>
      </c>
      <c r="C69" s="88">
        <f>C68/D68</f>
        <v>3.6989164086687305</v>
      </c>
      <c r="D69" s="76">
        <f>D68/D68</f>
        <v>1</v>
      </c>
      <c r="E69" s="88">
        <f>E68/D68</f>
        <v>0.3908668730650155</v>
      </c>
      <c r="F69" s="88">
        <f>F68/D68</f>
        <v>1.3699690402476781</v>
      </c>
      <c r="G69" s="88">
        <f>G68/H68</f>
        <v>2.5746955746955749</v>
      </c>
      <c r="H69" s="76">
        <f>H68/H68</f>
        <v>1</v>
      </c>
      <c r="I69" s="88">
        <f>I68/H68</f>
        <v>2.7027027027027029E-2</v>
      </c>
      <c r="J69" s="88">
        <f>J68/H68</f>
        <v>0.74398574398574402</v>
      </c>
      <c r="K69" s="88">
        <f>K68/M68</f>
        <v>8.1227088558749758E-2</v>
      </c>
      <c r="L69" s="88">
        <f>L68/M68</f>
        <v>0.54543700559521513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0.16571018651362984</v>
      </c>
      <c r="V69" s="88">
        <f>V68/Z68</f>
        <v>2.6064084170253469E-2</v>
      </c>
      <c r="W69" s="88">
        <f>W68/Z68</f>
        <v>0.65853658536585369</v>
      </c>
      <c r="X69" s="88">
        <f>X68/Z68</f>
        <v>1.2886178861788617</v>
      </c>
      <c r="Y69" s="88">
        <f>Y68/Z68</f>
        <v>3.4911525585844094E-2</v>
      </c>
      <c r="Z69" s="76">
        <f>Z68/Z68</f>
        <v>1</v>
      </c>
      <c r="AA69" s="75">
        <f>AA68/AC68</f>
        <v>0.18267148014440432</v>
      </c>
      <c r="AB69" s="75">
        <f>AB68/AC68</f>
        <v>7.9422382671480145E-3</v>
      </c>
      <c r="AC69" s="76">
        <f>AC68/AC68</f>
        <v>1</v>
      </c>
      <c r="AD69" s="75">
        <f>AD68/AC68</f>
        <v>0.1407942238267148</v>
      </c>
      <c r="AE69" s="75">
        <f>AE68/AC68</f>
        <v>2.8880866425992778E-3</v>
      </c>
      <c r="AF69" s="75">
        <f>AF68/AC68</f>
        <v>8.2490974729241877</v>
      </c>
      <c r="AG69" s="88">
        <f>AG68/AC68</f>
        <v>0.17111913357400721</v>
      </c>
      <c r="AH69" s="77">
        <f>AH68/AH68</f>
        <v>1</v>
      </c>
      <c r="AI69" s="75"/>
      <c r="AJ69" s="75">
        <f>AJ68/AH68</f>
        <v>3.2903134307190468E-2</v>
      </c>
      <c r="AK69" s="75"/>
      <c r="AL69" s="75">
        <f>AL68/AH68</f>
        <v>1.4054389448305205</v>
      </c>
      <c r="AM69" s="75">
        <f>AM68/AH68</f>
        <v>3.8292440788540633E-3</v>
      </c>
      <c r="AN69" s="75">
        <f>AN68/AH68</f>
        <v>1.1345908381789817E-3</v>
      </c>
      <c r="AO69" s="88">
        <f>AO68/AH68</f>
        <v>0.26162955609133454</v>
      </c>
      <c r="AP69" s="80">
        <f>AP68/AP68</f>
        <v>1</v>
      </c>
      <c r="AQ69" s="81">
        <f>AQ68/AP68</f>
        <v>0.11979166666666667</v>
      </c>
      <c r="AR69" s="79">
        <f>AR68/AP68</f>
        <v>4.484375</v>
      </c>
      <c r="AS69" s="91">
        <f>AS68/AP68</f>
        <v>1.6031249999999999</v>
      </c>
      <c r="AT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61</v>
      </c>
      <c r="E70" s="66">
        <f>SUMIF(B3:B61, "South America", E3:E61)</f>
        <v>35</v>
      </c>
      <c r="F70" s="66">
        <f>SUMIF(B3:B61, "South America", F3:F61)</f>
        <v>127</v>
      </c>
      <c r="G70" s="66">
        <f>SUMIF(B3:B61, "South America", G3:G61)</f>
        <v>684</v>
      </c>
      <c r="H70" s="66">
        <f>SUMIF(B3:B61, "South America", H3:H61)</f>
        <v>238</v>
      </c>
      <c r="I70" s="66">
        <f>SUMIF(B3:B61, "South America", I3:I61)</f>
        <v>9</v>
      </c>
      <c r="J70" s="66">
        <f>SUMIF(B3:B61, "South America", J3:J61)</f>
        <v>98</v>
      </c>
      <c r="K70" s="66">
        <f>SUMIF(B3:B61, "South America", K3:K61)</f>
        <v>79</v>
      </c>
      <c r="L70" s="66">
        <f>SUMIF(B3:B61, "South America", L3:L61)</f>
        <v>142</v>
      </c>
      <c r="M70" s="66">
        <f>SUMIF(B3:B61, "South America", M3:M61)</f>
        <v>794</v>
      </c>
      <c r="N70" s="65">
        <f>SUMIF(B7:B65, "Europe", N7:N65)</f>
        <v>42202</v>
      </c>
      <c r="O70" s="65">
        <f>SUMIF(B7:B65, "Europe", O7:O65)</f>
        <v>36778</v>
      </c>
      <c r="P70" s="65">
        <f>SUMIF(B7:B65, "Europe", P7:P65)</f>
        <v>1546</v>
      </c>
      <c r="Q70" s="65">
        <f>SUMIF(B7:B65, "Europe", Q7:Q65)</f>
        <v>63015</v>
      </c>
      <c r="R70" s="65">
        <f>SUMIF(B7:B65, "Europe", R7:R65)</f>
        <v>70196</v>
      </c>
      <c r="S70" s="65">
        <f>SUMIF(B7:B65, "Europe", S7:S65)</f>
        <v>7951</v>
      </c>
      <c r="T70" s="65">
        <f>SUMIF(B7:B65, "Europe", T7:T65)</f>
        <v>25371</v>
      </c>
      <c r="U70" s="66">
        <f>SUMIF(B3:B61, "South America", U3:U61)</f>
        <v>219</v>
      </c>
      <c r="V70" s="66">
        <f>SUMIF(B3:B61, "South America", V3:V61)</f>
        <v>30</v>
      </c>
      <c r="W70" s="66">
        <f>SUMIF(B3:B61, "South America", W3:W61)</f>
        <v>1708</v>
      </c>
      <c r="X70" s="66">
        <f>SUMIF(B3:B61, "South America", X3:X61)</f>
        <v>3175</v>
      </c>
      <c r="Y70" s="68">
        <f>SUMIF(B3:B61, "South America", Y3:Y61)</f>
        <v>65</v>
      </c>
      <c r="Z70" s="68">
        <f>SUMIF(B3:B61, "South America", Z3:Z61)</f>
        <v>2325</v>
      </c>
      <c r="AA70" s="66">
        <f>SUMIF(B3:B61, "South America", AA3:AA61)</f>
        <v>7</v>
      </c>
      <c r="AB70" s="66">
        <f>SUMIF(B3:B61, "South America", AB3:AB61)</f>
        <v>1</v>
      </c>
      <c r="AC70" s="66">
        <f>SUMIF(B3:B61, "South America", AC3:AC61)</f>
        <v>243</v>
      </c>
      <c r="AD70" s="66">
        <f>SUMIF(B3:B61, "South America", AD3:AD61)</f>
        <v>53</v>
      </c>
      <c r="AE70" s="66">
        <f>SUMIF(B3:B61, "South America", AE3:AE61)</f>
        <v>3</v>
      </c>
      <c r="AF70" s="66">
        <f>SUMIF(B3:B61, "South America", AF3:AF61)</f>
        <v>1511</v>
      </c>
      <c r="AG70" s="68">
        <f>SUMIF(B3:B61, "South America", AG3:AG61)</f>
        <v>114</v>
      </c>
      <c r="AH70" s="66">
        <f>SUMIF(B3:B61, "South America", AH3:AH61)</f>
        <v>4409</v>
      </c>
      <c r="AI70" s="66"/>
      <c r="AJ70" s="66">
        <f>SUMIF(B3:B61, "South America", AJ3:AJ61)</f>
        <v>265</v>
      </c>
      <c r="AK70" s="67"/>
      <c r="AL70" s="66">
        <f>SUMIF(B3:B61, "South America", AL3:AL61)</f>
        <v>4815</v>
      </c>
      <c r="AM70" s="66">
        <f>SUMIF(B3:B61, "South America", AM3:AM61)</f>
        <v>18</v>
      </c>
      <c r="AN70" s="66">
        <f>SUMIF(B3:B61, "South America", AN3:AN61)</f>
        <v>7</v>
      </c>
      <c r="AO70" s="68">
        <f>SUMIF(B3:B61, "South America", AO3:AO61)</f>
        <v>1287</v>
      </c>
      <c r="AP70" s="66">
        <f>SUMIF(B3:B61, "South America", AP3:AP61)</f>
        <v>583</v>
      </c>
      <c r="AQ70" s="66">
        <f>SUMIF(B3:B61, "South America", AQ3:AQ61)</f>
        <v>13</v>
      </c>
      <c r="AR70" s="66">
        <f>SUMIF(B3:B61, "South America", AR3:AR61)</f>
        <v>1190</v>
      </c>
      <c r="AS70" s="68">
        <f>SUMIF(B3:B61, "South America", AS3:AS61)</f>
        <v>142</v>
      </c>
      <c r="AT70" s="84"/>
    </row>
    <row r="71" spans="1:47" ht="16" x14ac:dyDescent="0.2">
      <c r="A71" s="63"/>
      <c r="B71" s="70" t="s">
        <v>96</v>
      </c>
      <c r="C71" s="88">
        <f>C70/D70</f>
        <v>3.098360655737705</v>
      </c>
      <c r="D71" s="76">
        <f>D70/D70</f>
        <v>1</v>
      </c>
      <c r="E71" s="88">
        <f>E70/D70</f>
        <v>0.57377049180327866</v>
      </c>
      <c r="F71" s="88">
        <f>F70/D70</f>
        <v>2.081967213114754</v>
      </c>
      <c r="G71" s="88">
        <f>G70/H70</f>
        <v>2.8739495798319328</v>
      </c>
      <c r="H71" s="76">
        <f>H70/H70</f>
        <v>1</v>
      </c>
      <c r="I71" s="88">
        <f>I70/H70</f>
        <v>3.7815126050420166E-2</v>
      </c>
      <c r="J71" s="88">
        <f>J70/H70</f>
        <v>0.41176470588235292</v>
      </c>
      <c r="K71" s="88">
        <f>K70/M70</f>
        <v>9.949622166246852E-2</v>
      </c>
      <c r="L71" s="88">
        <f>L70/M70</f>
        <v>0.17884130982367757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9.4193548387096773E-2</v>
      </c>
      <c r="V71" s="88">
        <f>V70/Z70</f>
        <v>1.2903225806451613E-2</v>
      </c>
      <c r="W71" s="88">
        <f>W70/Z70</f>
        <v>0.73462365591397849</v>
      </c>
      <c r="X71" s="88">
        <f>X70/Z70</f>
        <v>1.3655913978494623</v>
      </c>
      <c r="Y71" s="88">
        <f>Y70/Z70</f>
        <v>2.7956989247311829E-2</v>
      </c>
      <c r="Z71" s="76">
        <f>Z70/Z70</f>
        <v>1</v>
      </c>
      <c r="AA71" s="75">
        <f>AA70/AC70</f>
        <v>2.8806584362139918E-2</v>
      </c>
      <c r="AB71" s="75">
        <f>AB70/AC70</f>
        <v>4.11522633744856E-3</v>
      </c>
      <c r="AC71" s="76">
        <f>AC70/AC70</f>
        <v>1</v>
      </c>
      <c r="AD71" s="75">
        <f>AD70/AC70</f>
        <v>0.21810699588477367</v>
      </c>
      <c r="AE71" s="75">
        <f>AE70/AC70</f>
        <v>1.2345679012345678E-2</v>
      </c>
      <c r="AF71" s="75">
        <f>AF70/AC70</f>
        <v>6.2181069958847734</v>
      </c>
      <c r="AG71" s="88">
        <f>AG70/AC70</f>
        <v>0.46913580246913578</v>
      </c>
      <c r="AH71" s="77">
        <f>AH70/AH70</f>
        <v>1</v>
      </c>
      <c r="AI71" s="75"/>
      <c r="AJ71" s="75">
        <f>AJ70/AH70</f>
        <v>6.0104332048083464E-2</v>
      </c>
      <c r="AK71" s="75"/>
      <c r="AL71" s="75">
        <f>AL70/AH70</f>
        <v>1.0920843728736676</v>
      </c>
      <c r="AM71" s="75">
        <f>AM70/AH70</f>
        <v>4.0825584032660464E-3</v>
      </c>
      <c r="AN71" s="75">
        <f>AN70/AH70</f>
        <v>1.5876616012701294E-3</v>
      </c>
      <c r="AO71" s="88">
        <f>AO70/AH70</f>
        <v>0.29190292583352234</v>
      </c>
      <c r="AP71" s="80">
        <f>AP70/AP70</f>
        <v>1</v>
      </c>
      <c r="AQ71" s="81">
        <f>AQ70/AP70</f>
        <v>2.2298456260720412E-2</v>
      </c>
      <c r="AR71" s="79">
        <f>AR70/AP70</f>
        <v>2.0411663807890221</v>
      </c>
      <c r="AS71" s="91">
        <f>AS70/AP70</f>
        <v>0.24356775300171526</v>
      </c>
      <c r="AT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3024</v>
      </c>
      <c r="D72" s="66">
        <f>SUMIF(B3:B61, "Asia &amp; Pacific", D3:D61)</f>
        <v>1096</v>
      </c>
      <c r="E72" s="66">
        <f>SUMIF(B3:B61, "Asia &amp; Pacific", E3:E61)</f>
        <v>238</v>
      </c>
      <c r="F72" s="66">
        <f>SUMIF(B3:B61, "Asia &amp; Pacific", F3:F61)</f>
        <v>991</v>
      </c>
      <c r="G72" s="66">
        <f>SUMIF(B3:B61, "Asia &amp; Pacific", G3:G61)</f>
        <v>6964</v>
      </c>
      <c r="H72" s="66">
        <f>SUMIF(B3:B61, "Asia &amp; Pacific", H3:H61)</f>
        <v>2929</v>
      </c>
      <c r="I72" s="66">
        <f>SUMIF(B3:B61, "Asia &amp; Pacific", I3:I61)</f>
        <v>81</v>
      </c>
      <c r="J72" s="66">
        <f>SUMIF(B3:B61, "Asia &amp; Pacific", J3:J61)</f>
        <v>2122</v>
      </c>
      <c r="K72" s="66">
        <f>SUMIF(B3:B61, "Asia &amp; Pacific", K3:K61)</f>
        <v>213</v>
      </c>
      <c r="L72" s="66">
        <f>SUMIF(B3:B61, "Asia &amp; Pacific", L3:L61)</f>
        <v>1976</v>
      </c>
      <c r="M72" s="66">
        <f>SUMIF(B3:B61, "Asia &amp; Pacific", M3:M61)</f>
        <v>5122</v>
      </c>
      <c r="N72" s="65">
        <f>SUMIF(B9:B67, "Europe", N9:N67)</f>
        <v>40909</v>
      </c>
      <c r="O72" s="65">
        <f>SUMIF(B9:B67, "Europe", O9:O67)</f>
        <v>36051</v>
      </c>
      <c r="P72" s="65">
        <f>SUMIF(B9:B67, "Europe", P9:P67)</f>
        <v>1520</v>
      </c>
      <c r="Q72" s="65">
        <f>SUMIF(B9:B67, "Europe", Q9:Q67)</f>
        <v>61305</v>
      </c>
      <c r="R72" s="65">
        <f>SUMIF(B9:B67, "Europe", R9:R67)</f>
        <v>68296</v>
      </c>
      <c r="S72" s="65">
        <f>SUMIF(B9:B67, "Europe", S9:S67)</f>
        <v>7849</v>
      </c>
      <c r="T72" s="65">
        <f>SUMIF(B9:B67, "Europe", T9:T67)</f>
        <v>24709</v>
      </c>
      <c r="U72" s="66">
        <f>SUMIF(B3:B61, "Asia &amp; Pacific", U3:U61)</f>
        <v>2958</v>
      </c>
      <c r="V72" s="66">
        <f>SUMIF(B3:B61, "Asia &amp; Pacific", V3:V61)</f>
        <v>577</v>
      </c>
      <c r="W72" s="66">
        <f>SUMIF(B3:B61, "Asia &amp; Pacific", W3:W61)</f>
        <v>12916</v>
      </c>
      <c r="X72" s="66">
        <f>SUMIF(B3:B61, "Asia &amp; Pacific", X3:X61)</f>
        <v>28640</v>
      </c>
      <c r="Y72" s="68">
        <f>SUMIF(B3:B61, "Asia &amp; Pacific", Y3:Y61)</f>
        <v>460</v>
      </c>
      <c r="Z72" s="68">
        <f>SUMIF(B3:B61, "Asia &amp; Pacific", Z3:Z61)</f>
        <v>11576</v>
      </c>
      <c r="AA72" s="66">
        <f>SUMIF(B3:B61, "Asia &amp; Pacific", AA3:AA61)</f>
        <v>82</v>
      </c>
      <c r="AB72" s="66">
        <f>SUMIF(B3:B61, "Asia &amp; Pacific", AB3:AB61)</f>
        <v>19</v>
      </c>
      <c r="AC72" s="66">
        <f>SUMIF(B3:B61, "Asia &amp; Pacific", AC3:AC61)</f>
        <v>2116</v>
      </c>
      <c r="AD72" s="66">
        <f>SUMIF(B3:B61, "Asia &amp; Pacific", AD3:AD61)</f>
        <v>111</v>
      </c>
      <c r="AE72" s="66">
        <f>SUMIF(B3:B61, "Asia &amp; Pacific", AE3:AE61)</f>
        <v>3</v>
      </c>
      <c r="AF72" s="66">
        <f>SUMIF(B3:B61, "Asia &amp; Pacific", AF3:AF61)</f>
        <v>11635</v>
      </c>
      <c r="AG72" s="68">
        <f>SUMIF(B3:B61, "Asia &amp; Pacific", AG3:AG61)</f>
        <v>139</v>
      </c>
      <c r="AH72" s="66">
        <f>SUMIF(B3:B61, "Asia &amp; Pacific", AH3:AH61)</f>
        <v>27145</v>
      </c>
      <c r="AI72" s="66"/>
      <c r="AJ72" s="66">
        <f>SUMIF(B3:B61, "Asia &amp; Pacific", AJ3:AJ61)</f>
        <v>934</v>
      </c>
      <c r="AK72" s="67"/>
      <c r="AL72" s="66">
        <f>SUMIF(B3:B61, "Asia &amp; Pacific", AL3:AL61)</f>
        <v>28682</v>
      </c>
      <c r="AM72" s="66">
        <f>SUMIF(B3:B61, "Asia &amp; Pacific", AM3:AM61)</f>
        <v>44</v>
      </c>
      <c r="AN72" s="66">
        <f>SUMIF(B3:B61, "Asia &amp; Pacific", AN3:AN61)</f>
        <v>56</v>
      </c>
      <c r="AO72" s="68">
        <f>SUMIF(B3:B61, "Asia &amp; Pacific", AO3:AO61)</f>
        <v>5971</v>
      </c>
      <c r="AP72" s="66">
        <f>SUMIF(B3:B61, "Asia &amp; Pacific", AP3:AP61)</f>
        <v>4003</v>
      </c>
      <c r="AQ72" s="66">
        <f>SUMIF(B3:B61, "Asia &amp; Pacific", AQ3:AQ61)</f>
        <v>75</v>
      </c>
      <c r="AR72" s="66">
        <f>SUMIF(B3:B61, "Asia &amp; Pacific", AR3:AR61)</f>
        <v>6147</v>
      </c>
      <c r="AS72" s="68">
        <f>SUMIF(B3:B61, "Asia &amp; Pacific", AS3:AS61)</f>
        <v>879</v>
      </c>
      <c r="AT72" s="63"/>
    </row>
    <row r="73" spans="1:47" ht="16" x14ac:dyDescent="0.2">
      <c r="A73" s="63"/>
      <c r="B73" s="70" t="s">
        <v>96</v>
      </c>
      <c r="C73" s="88">
        <f>C72/D72</f>
        <v>2.7591240875912408</v>
      </c>
      <c r="D73" s="76">
        <f>D72/D72</f>
        <v>1</v>
      </c>
      <c r="E73" s="88">
        <f>E72/D72</f>
        <v>0.21715328467153286</v>
      </c>
      <c r="F73" s="88">
        <f>F72/D72</f>
        <v>0.90419708029197077</v>
      </c>
      <c r="G73" s="88">
        <f>G72/H72</f>
        <v>2.3776032775691363</v>
      </c>
      <c r="H73" s="76">
        <f>H72/H72</f>
        <v>1</v>
      </c>
      <c r="I73" s="88">
        <f>I72/H72</f>
        <v>2.7654489586889725E-2</v>
      </c>
      <c r="J73" s="88">
        <f>J72/H72</f>
        <v>0.72447934448617279</v>
      </c>
      <c r="K73" s="88">
        <f>K72/M72</f>
        <v>4.1585318235064429E-2</v>
      </c>
      <c r="L73" s="88">
        <f>L72/M72</f>
        <v>0.38578680203045684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0.2555286800276434</v>
      </c>
      <c r="V73" s="88">
        <f>V72/Z72</f>
        <v>4.9844505874222532E-2</v>
      </c>
      <c r="W73" s="88">
        <f>W72/Z72</f>
        <v>1.1157567380787836</v>
      </c>
      <c r="X73" s="88">
        <f>X72/Z72</f>
        <v>2.4740843123704215</v>
      </c>
      <c r="Y73" s="88">
        <f>Y72/Z72</f>
        <v>3.9737387698686941E-2</v>
      </c>
      <c r="Z73" s="76">
        <f>Z72/Z72</f>
        <v>1</v>
      </c>
      <c r="AA73" s="75">
        <f>AA72/AC72</f>
        <v>3.8752362948960305E-2</v>
      </c>
      <c r="AB73" s="75">
        <f>AB72/AC72</f>
        <v>8.9792060491493391E-3</v>
      </c>
      <c r="AC73" s="76">
        <f>AC72/AC72</f>
        <v>1</v>
      </c>
      <c r="AD73" s="75">
        <f>AD72/AC72</f>
        <v>5.2457466918714557E-2</v>
      </c>
      <c r="AE73" s="75">
        <f>AE72/AC72</f>
        <v>1.4177693761814746E-3</v>
      </c>
      <c r="AF73" s="75">
        <f>AF72/AC72</f>
        <v>5.4985822306238186</v>
      </c>
      <c r="AG73" s="88">
        <f>AG72/AC72</f>
        <v>6.568998109640832E-2</v>
      </c>
      <c r="AH73" s="77">
        <f>AH72/AH72</f>
        <v>1</v>
      </c>
      <c r="AI73" s="75"/>
      <c r="AJ73" s="75">
        <f>AJ72/AH72</f>
        <v>3.4407809909743965E-2</v>
      </c>
      <c r="AK73" s="75"/>
      <c r="AL73" s="75">
        <f>AL72/AH72</f>
        <v>1.056621845643765</v>
      </c>
      <c r="AM73" s="75">
        <f>AM72/AH72</f>
        <v>1.6209246638423283E-3</v>
      </c>
      <c r="AN73" s="75">
        <f>AN72/AH72</f>
        <v>2.0629950267084178E-3</v>
      </c>
      <c r="AO73" s="88">
        <f>AO72/AH72</f>
        <v>0.21996684472278505</v>
      </c>
      <c r="AP73" s="80">
        <f>AP72/AP72</f>
        <v>1</v>
      </c>
      <c r="AQ73" s="81">
        <f>AQ72/AP72</f>
        <v>1.8735948038970773E-2</v>
      </c>
      <c r="AR73" s="79">
        <f>AR72/AP72</f>
        <v>1.5355983012740444</v>
      </c>
      <c r="AS73" s="91">
        <f>AS72/AP72</f>
        <v>0.21958531101673745</v>
      </c>
      <c r="AT73" s="63"/>
    </row>
    <row r="74" spans="1:47" x14ac:dyDescent="0.2">
      <c r="A74" s="65" t="s">
        <v>30</v>
      </c>
      <c r="B74" s="65" t="s">
        <v>94</v>
      </c>
      <c r="C74" s="66">
        <f>SUMIF(B3:B61, "Africa", C3:C61)</f>
        <v>127</v>
      </c>
      <c r="D74" s="66">
        <f>SUMIF(B3:B61, "Africa", D3:D61)</f>
        <v>53</v>
      </c>
      <c r="E74" s="66">
        <f>SUMIF(B3:B61, "Africa", E3:E61)</f>
        <v>14</v>
      </c>
      <c r="F74" s="66">
        <f>SUMIF(B3:B61, "Africa", F3:F61)</f>
        <v>51</v>
      </c>
      <c r="G74" s="66">
        <f>SUMIF(B3:B61, "Africa", G3:G61)</f>
        <v>411</v>
      </c>
      <c r="H74" s="66">
        <f>SUMIF(B3:B61, "Africa", H3:H61)</f>
        <v>117</v>
      </c>
      <c r="I74" s="66">
        <f>SUMIF(B3:B61, "Africa", I3:I61)</f>
        <v>2</v>
      </c>
      <c r="J74" s="66">
        <f>SUMIF(B3:B61, "Africa", J3:J61)</f>
        <v>65</v>
      </c>
      <c r="K74" s="66">
        <f>SUMIF(B3:B61, "Africa", K3:K61)</f>
        <v>15</v>
      </c>
      <c r="L74" s="66">
        <f>SUMIF(B3:B61, "Africa", L3:L61)</f>
        <v>59</v>
      </c>
      <c r="M74" s="66">
        <f>SUMIF(B3:B61, "Africa", M3:M61)</f>
        <v>224</v>
      </c>
      <c r="N74" s="65">
        <f>SUMIF(B11:B69, "Europe", N11:N69)</f>
        <v>40909</v>
      </c>
      <c r="O74" s="65">
        <f>SUMIF(B11:B69, "Europe", O11:O69)</f>
        <v>36051</v>
      </c>
      <c r="P74" s="65">
        <f>SUMIF(B11:B69, "Europe", P11:P69)</f>
        <v>1520</v>
      </c>
      <c r="Q74" s="65">
        <f>SUMIF(B11:B69, "Europe", Q11:Q69)</f>
        <v>61305</v>
      </c>
      <c r="R74" s="65">
        <f>SUMIF(B11:B69, "Europe", R11:R69)</f>
        <v>68296</v>
      </c>
      <c r="S74" s="65">
        <f>SUMIF(B11:B69, "Europe", S11:S69)</f>
        <v>7849</v>
      </c>
      <c r="T74" s="65">
        <f>SUMIF(B11:B69, "Europe", T11:T69)</f>
        <v>24709</v>
      </c>
      <c r="U74" s="66">
        <f>SUMIF(B3:B61, "Africa", U3:U61)</f>
        <v>90</v>
      </c>
      <c r="V74" s="66">
        <f>SUMIF(B3:B61, "Africa", V3:V61)</f>
        <v>26</v>
      </c>
      <c r="W74" s="66">
        <f>SUMIF(B3:B61, "Africa", W3:W61)</f>
        <v>489</v>
      </c>
      <c r="X74" s="66">
        <f>SUMIF(B3:B61, "Africa", X3:X61)</f>
        <v>1318</v>
      </c>
      <c r="Y74" s="68">
        <f>SUMIF(B3:B61, "Africa", Y3:Y61)</f>
        <v>10</v>
      </c>
      <c r="Z74" s="68">
        <f>SUMIF(B3:B61, "Africa", Z3:Z61)</f>
        <v>815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170</v>
      </c>
      <c r="AD74" s="66">
        <f>SUMIF(B3:B61, "Africa", AD3:AD61)</f>
        <v>18</v>
      </c>
      <c r="AE74" s="66">
        <f>SUMIF(B3:B61, "Africa", AE3:AE61)</f>
        <v>3</v>
      </c>
      <c r="AF74" s="66">
        <f>SUMIF(B3:B61, "Africa", AF3:AF61)</f>
        <v>548</v>
      </c>
      <c r="AG74" s="68">
        <f>SUMIF(B3:B61, "Africa", AG3:AG61)</f>
        <v>19</v>
      </c>
      <c r="AH74" s="66">
        <f>SUMIF(B3:B61, "Africa", AH3:AH61)</f>
        <v>2256</v>
      </c>
      <c r="AI74" s="66"/>
      <c r="AJ74" s="66">
        <f>SUMIF(B3:B61, "Africa", AJ3:AJ61)</f>
        <v>70</v>
      </c>
      <c r="AK74" s="67"/>
      <c r="AL74" s="66">
        <f>SUMIF(B3:B61, "Africa", AL3:AL61)</f>
        <v>1596</v>
      </c>
      <c r="AM74" s="66">
        <f>SUMIF(B3:B61, "Africa", AM3:AM61)</f>
        <v>12</v>
      </c>
      <c r="AN74" s="66">
        <f>SUMIF(B3:B61, "Africa", AN3:AN61)</f>
        <v>0</v>
      </c>
      <c r="AO74" s="68">
        <f>SUMIF(B3:B61, "Africa", AO3:AO61)</f>
        <v>541</v>
      </c>
      <c r="AP74" s="66">
        <f>SUMIF(B3:B61, "Africa", AP3:AP61)</f>
        <v>232</v>
      </c>
      <c r="AQ74" s="66">
        <f>SUMIF(B3:B61, "Africa", AQ3:AQ61)</f>
        <v>12</v>
      </c>
      <c r="AR74" s="66">
        <f>SUMIF(B3:B61, "Africa", AR3:AR61)</f>
        <v>335</v>
      </c>
      <c r="AS74" s="68">
        <f>SUMIF(B3:B61, "Africa", AS3:AS61)</f>
        <v>158</v>
      </c>
      <c r="AT74" s="63"/>
    </row>
    <row r="75" spans="1:47" ht="16" x14ac:dyDescent="0.2">
      <c r="A75" s="63"/>
      <c r="B75" s="70" t="s">
        <v>96</v>
      </c>
      <c r="C75" s="88">
        <f>C74/D74</f>
        <v>2.3962264150943398</v>
      </c>
      <c r="D75" s="76">
        <f>D74/D74</f>
        <v>1</v>
      </c>
      <c r="E75" s="88">
        <f>E74/D74</f>
        <v>0.26415094339622641</v>
      </c>
      <c r="F75" s="88">
        <f>F74/D74</f>
        <v>0.96226415094339623</v>
      </c>
      <c r="G75" s="88">
        <f>G74/H74</f>
        <v>3.5128205128205128</v>
      </c>
      <c r="H75" s="76">
        <f>H74/H74</f>
        <v>1</v>
      </c>
      <c r="I75" s="88">
        <f>I74/H74</f>
        <v>1.7094017094017096E-2</v>
      </c>
      <c r="J75" s="88">
        <f>J74/H74</f>
        <v>0.55555555555555558</v>
      </c>
      <c r="K75" s="88">
        <f>K74/M74</f>
        <v>6.6964285714285712E-2</v>
      </c>
      <c r="L75" s="88">
        <f>L74/M74</f>
        <v>0.26339285714285715</v>
      </c>
      <c r="M75" s="76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0.11042944785276074</v>
      </c>
      <c r="V75" s="88">
        <f>V74/Z74</f>
        <v>3.1901840490797549E-2</v>
      </c>
      <c r="W75" s="88">
        <f>W74/Z74</f>
        <v>0.6</v>
      </c>
      <c r="X75" s="88">
        <f>X74/Z74</f>
        <v>1.6171779141104294</v>
      </c>
      <c r="Y75" s="88">
        <f>Y74/Z74</f>
        <v>1.2269938650306749E-2</v>
      </c>
      <c r="Z75" s="76">
        <f>Z74/Z74</f>
        <v>1</v>
      </c>
      <c r="AA75" s="75">
        <f>AA74/AC74</f>
        <v>5.8823529411764705E-3</v>
      </c>
      <c r="AB75" s="75">
        <f>AB74/AC74</f>
        <v>0</v>
      </c>
      <c r="AC75" s="76">
        <f>AC74/AC74</f>
        <v>1</v>
      </c>
      <c r="AD75" s="75">
        <f>AD74/AC74</f>
        <v>0.10588235294117647</v>
      </c>
      <c r="AE75" s="75">
        <f>AE74/AC74</f>
        <v>1.7647058823529412E-2</v>
      </c>
      <c r="AF75" s="75">
        <f>AF74/AC74</f>
        <v>3.223529411764706</v>
      </c>
      <c r="AG75" s="88">
        <f>AG74/AC74</f>
        <v>0.11176470588235295</v>
      </c>
      <c r="AH75" s="77">
        <f>AH74/AH74</f>
        <v>1</v>
      </c>
      <c r="AI75" s="75"/>
      <c r="AJ75" s="75">
        <f>AJ74/AH74</f>
        <v>3.1028368794326241E-2</v>
      </c>
      <c r="AK75" s="75"/>
      <c r="AL75" s="75">
        <f>AL74/AH74</f>
        <v>0.70744680851063835</v>
      </c>
      <c r="AM75" s="75">
        <f>AM74/AH74</f>
        <v>5.3191489361702126E-3</v>
      </c>
      <c r="AN75" s="75">
        <f>AN74/AH74</f>
        <v>0</v>
      </c>
      <c r="AO75" s="88">
        <f>AO74/AH74</f>
        <v>0.2398049645390071</v>
      </c>
      <c r="AP75" s="80">
        <f>AP74/AP74</f>
        <v>1</v>
      </c>
      <c r="AQ75" s="81">
        <f>AQ74/AP74</f>
        <v>5.1724137931034482E-2</v>
      </c>
      <c r="AR75" s="79">
        <f>AR74/AP74</f>
        <v>1.4439655172413792</v>
      </c>
      <c r="AS75" s="91">
        <f>AS74/AP74</f>
        <v>0.68103448275862066</v>
      </c>
      <c r="AT75" s="63"/>
    </row>
    <row r="78" spans="1:47" ht="24" x14ac:dyDescent="0.2">
      <c r="A78" s="143" t="s">
        <v>134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4">
    <mergeCell ref="AU63:AV63"/>
    <mergeCell ref="AU64:AV64"/>
    <mergeCell ref="A78:AD78"/>
    <mergeCell ref="C1:F1"/>
    <mergeCell ref="G1:J1"/>
    <mergeCell ref="K1:M1"/>
    <mergeCell ref="N1:T1"/>
    <mergeCell ref="U1:Z1"/>
    <mergeCell ref="AA1:AG1"/>
    <mergeCell ref="A79:B79"/>
    <mergeCell ref="C79:AD79"/>
    <mergeCell ref="AH1:AO1"/>
    <mergeCell ref="AP1:AS1"/>
    <mergeCell ref="AT1:AT2"/>
  </mergeCells>
  <hyperlinks>
    <hyperlink ref="AT1:AT2" r:id="rId1" display="GDP in Million US$ (nominal, 2021)" xr:uid="{752949E3-73B3-9B46-B97B-03AF90C38862}"/>
    <hyperlink ref="C79:L79" r:id="rId2" display=" https://betterprojectsfaster.com/guide/java-full-stack-report-2023-01/the-index" xr:uid="{F0E7E9A1-5733-6143-BC3D-E7194392720E}"/>
    <hyperlink ref="C79:AD79" r:id="rId3" display="https://betterprojectsfaster.com/guide/java-tech-popularity-index-2023-Q2/the-index" xr:uid="{B0FFD7D5-E543-4F4D-80A6-FB1B491891AA}"/>
  </hyperlink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653-CE6B-264F-A8BF-4B63AD85F251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7.6640625" bestFit="1" customWidth="1"/>
    <col min="15" max="15" width="6.6640625" bestFit="1" customWidth="1"/>
    <col min="16" max="16" width="4.1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6.83203125" bestFit="1" customWidth="1"/>
    <col min="47" max="47" width="10.33203125" bestFit="1" customWidth="1"/>
  </cols>
  <sheetData>
    <row r="1" spans="1:48" x14ac:dyDescent="0.2">
      <c r="A1" s="107"/>
      <c r="B1" s="107"/>
      <c r="C1" s="148" t="s">
        <v>112</v>
      </c>
      <c r="D1" s="148"/>
      <c r="E1" s="148"/>
      <c r="F1" s="148"/>
      <c r="G1" s="148" t="s">
        <v>113</v>
      </c>
      <c r="H1" s="148"/>
      <c r="I1" s="148"/>
      <c r="J1" s="149"/>
      <c r="K1" s="147" t="s">
        <v>114</v>
      </c>
      <c r="L1" s="148"/>
      <c r="M1" s="148"/>
      <c r="N1" s="147" t="s">
        <v>115</v>
      </c>
      <c r="O1" s="148"/>
      <c r="P1" s="148"/>
      <c r="Q1" s="148"/>
      <c r="R1" s="148"/>
      <c r="S1" s="148"/>
      <c r="T1" s="149"/>
      <c r="U1" s="147" t="s">
        <v>116</v>
      </c>
      <c r="V1" s="148"/>
      <c r="W1" s="148"/>
      <c r="X1" s="148"/>
      <c r="Y1" s="148"/>
      <c r="Z1" s="149"/>
      <c r="AA1" s="147" t="s">
        <v>117</v>
      </c>
      <c r="AB1" s="148"/>
      <c r="AC1" s="148"/>
      <c r="AD1" s="148"/>
      <c r="AE1" s="148"/>
      <c r="AF1" s="148"/>
      <c r="AG1" s="149"/>
      <c r="AH1" s="147" t="s">
        <v>118</v>
      </c>
      <c r="AI1" s="148"/>
      <c r="AJ1" s="148"/>
      <c r="AK1" s="148"/>
      <c r="AL1" s="148"/>
      <c r="AM1" s="148"/>
      <c r="AN1" s="148"/>
      <c r="AO1" s="149"/>
      <c r="AP1" s="147" t="s">
        <v>119</v>
      </c>
      <c r="AQ1" s="148"/>
      <c r="AR1" s="148"/>
      <c r="AS1" s="149"/>
      <c r="AT1" s="150" t="s">
        <v>120</v>
      </c>
      <c r="AU1" s="107"/>
      <c r="AV1" s="107"/>
    </row>
    <row r="2" spans="1:48" x14ac:dyDescent="0.2">
      <c r="A2" s="107"/>
      <c r="B2" s="107"/>
      <c r="C2" s="108" t="s">
        <v>102</v>
      </c>
      <c r="D2" s="108" t="s">
        <v>103</v>
      </c>
      <c r="E2" s="108" t="s">
        <v>104</v>
      </c>
      <c r="F2" s="108" t="s">
        <v>105</v>
      </c>
      <c r="G2" s="108" t="s">
        <v>98</v>
      </c>
      <c r="H2" s="108" t="s">
        <v>99</v>
      </c>
      <c r="I2" s="108" t="s">
        <v>100</v>
      </c>
      <c r="J2" s="108" t="s">
        <v>101</v>
      </c>
      <c r="K2" s="108" t="s">
        <v>76</v>
      </c>
      <c r="L2" s="108" t="s">
        <v>77</v>
      </c>
      <c r="M2" s="108" t="s">
        <v>79</v>
      </c>
      <c r="N2" s="108" t="s">
        <v>106</v>
      </c>
      <c r="O2" s="108" t="s">
        <v>107</v>
      </c>
      <c r="P2" s="108" t="s">
        <v>108</v>
      </c>
      <c r="Q2" s="108" t="s">
        <v>109</v>
      </c>
      <c r="R2" s="108" t="s">
        <v>110</v>
      </c>
      <c r="S2" s="108" t="s">
        <v>122</v>
      </c>
      <c r="T2" s="108" t="s">
        <v>111</v>
      </c>
      <c r="U2" s="108" t="s">
        <v>80</v>
      </c>
      <c r="V2" s="108" t="s">
        <v>81</v>
      </c>
      <c r="W2" s="108" t="s">
        <v>82</v>
      </c>
      <c r="X2" s="108" t="s">
        <v>83</v>
      </c>
      <c r="Y2" s="108" t="s">
        <v>84</v>
      </c>
      <c r="Z2" s="109" t="s">
        <v>85</v>
      </c>
      <c r="AA2" s="108" t="s">
        <v>86</v>
      </c>
      <c r="AB2" s="108" t="s">
        <v>87</v>
      </c>
      <c r="AC2" s="108" t="s">
        <v>88</v>
      </c>
      <c r="AD2" s="108" t="s">
        <v>89</v>
      </c>
      <c r="AE2" s="108" t="s">
        <v>90</v>
      </c>
      <c r="AF2" s="108" t="s">
        <v>91</v>
      </c>
      <c r="AG2" s="109" t="s">
        <v>92</v>
      </c>
      <c r="AH2" s="108" t="s">
        <v>0</v>
      </c>
      <c r="AI2" s="108" t="s">
        <v>1</v>
      </c>
      <c r="AJ2" s="108" t="s">
        <v>2</v>
      </c>
      <c r="AK2" s="108" t="s">
        <v>3</v>
      </c>
      <c r="AL2" s="108" t="s">
        <v>4</v>
      </c>
      <c r="AM2" s="108" t="s">
        <v>5</v>
      </c>
      <c r="AN2" s="108" t="s">
        <v>6</v>
      </c>
      <c r="AO2" s="109" t="s">
        <v>7</v>
      </c>
      <c r="AP2" s="108" t="s">
        <v>8</v>
      </c>
      <c r="AQ2" s="108" t="s">
        <v>9</v>
      </c>
      <c r="AR2" s="108" t="s">
        <v>10</v>
      </c>
      <c r="AS2" s="109" t="s">
        <v>11</v>
      </c>
      <c r="AT2" s="150"/>
      <c r="AU2" s="107"/>
      <c r="AV2" s="107"/>
    </row>
    <row r="3" spans="1:48" x14ac:dyDescent="0.2">
      <c r="A3" s="110" t="s">
        <v>12</v>
      </c>
      <c r="B3" s="110" t="s">
        <v>13</v>
      </c>
      <c r="C3" s="101">
        <v>24</v>
      </c>
      <c r="D3" s="101">
        <v>6</v>
      </c>
      <c r="E3" s="101">
        <v>0</v>
      </c>
      <c r="F3" s="101">
        <v>8</v>
      </c>
      <c r="G3" s="101">
        <v>140</v>
      </c>
      <c r="H3" s="101">
        <v>53</v>
      </c>
      <c r="I3" s="101">
        <v>7</v>
      </c>
      <c r="J3" s="101">
        <v>10</v>
      </c>
      <c r="K3" s="101">
        <v>7</v>
      </c>
      <c r="L3" s="101">
        <v>18</v>
      </c>
      <c r="M3" s="101">
        <v>94</v>
      </c>
      <c r="N3" s="101">
        <v>575</v>
      </c>
      <c r="O3" s="101">
        <v>252</v>
      </c>
      <c r="P3" s="101">
        <v>9</v>
      </c>
      <c r="Q3" s="101">
        <v>1107</v>
      </c>
      <c r="R3" s="101">
        <v>1002</v>
      </c>
      <c r="S3" s="101">
        <v>21</v>
      </c>
      <c r="T3" s="101">
        <v>296</v>
      </c>
      <c r="U3" s="101">
        <v>58</v>
      </c>
      <c r="V3" s="101">
        <v>4</v>
      </c>
      <c r="W3" s="101">
        <v>284</v>
      </c>
      <c r="X3" s="101">
        <v>420</v>
      </c>
      <c r="Y3" s="101">
        <v>2</v>
      </c>
      <c r="Z3" s="101">
        <v>290</v>
      </c>
      <c r="AA3" s="101">
        <v>3</v>
      </c>
      <c r="AB3" s="101">
        <v>0</v>
      </c>
      <c r="AC3" s="101">
        <v>17</v>
      </c>
      <c r="AD3" s="101">
        <v>5</v>
      </c>
      <c r="AE3" s="101">
        <v>0</v>
      </c>
      <c r="AF3" s="101">
        <v>179</v>
      </c>
      <c r="AG3" s="101">
        <v>7</v>
      </c>
      <c r="AH3" s="101">
        <v>603</v>
      </c>
      <c r="AI3" s="101">
        <v>27</v>
      </c>
      <c r="AJ3" s="101">
        <v>27</v>
      </c>
      <c r="AK3" s="101">
        <v>652</v>
      </c>
      <c r="AL3" s="101">
        <v>652</v>
      </c>
      <c r="AM3" s="101">
        <v>1</v>
      </c>
      <c r="AN3" s="101">
        <v>2</v>
      </c>
      <c r="AO3" s="101">
        <v>153</v>
      </c>
      <c r="AP3" s="101">
        <v>17</v>
      </c>
      <c r="AQ3" s="101">
        <v>7</v>
      </c>
      <c r="AR3" s="101">
        <v>109</v>
      </c>
      <c r="AS3" s="101">
        <v>21</v>
      </c>
      <c r="AT3" s="112">
        <v>564277</v>
      </c>
      <c r="AU3" s="107"/>
      <c r="AV3" s="107"/>
    </row>
    <row r="4" spans="1:48" x14ac:dyDescent="0.2">
      <c r="A4" s="110" t="s">
        <v>14</v>
      </c>
      <c r="B4" s="110" t="s">
        <v>15</v>
      </c>
      <c r="C4" s="101">
        <v>57</v>
      </c>
      <c r="D4" s="101">
        <v>35</v>
      </c>
      <c r="E4" s="101">
        <v>0</v>
      </c>
      <c r="F4" s="101">
        <v>47</v>
      </c>
      <c r="G4" s="101">
        <v>233</v>
      </c>
      <c r="H4" s="101">
        <v>123</v>
      </c>
      <c r="I4" s="101">
        <v>0</v>
      </c>
      <c r="J4" s="101">
        <v>56</v>
      </c>
      <c r="K4" s="101">
        <v>22</v>
      </c>
      <c r="L4" s="101">
        <v>101</v>
      </c>
      <c r="M4" s="101">
        <v>364</v>
      </c>
      <c r="N4" s="101">
        <v>1494</v>
      </c>
      <c r="O4" s="101">
        <v>961</v>
      </c>
      <c r="P4" s="101">
        <v>9</v>
      </c>
      <c r="Q4" s="101">
        <v>2646</v>
      </c>
      <c r="R4" s="101">
        <v>3144</v>
      </c>
      <c r="S4" s="101">
        <v>86</v>
      </c>
      <c r="T4" s="101">
        <v>1206</v>
      </c>
      <c r="U4" s="101">
        <v>97</v>
      </c>
      <c r="V4" s="101">
        <v>14</v>
      </c>
      <c r="W4" s="101">
        <v>276</v>
      </c>
      <c r="X4" s="101">
        <v>501</v>
      </c>
      <c r="Y4" s="101">
        <v>7</v>
      </c>
      <c r="Z4" s="101">
        <v>582</v>
      </c>
      <c r="AA4" s="101">
        <v>8</v>
      </c>
      <c r="AB4" s="101">
        <v>1</v>
      </c>
      <c r="AC4" s="101">
        <v>53</v>
      </c>
      <c r="AD4" s="101">
        <v>15</v>
      </c>
      <c r="AE4" s="101">
        <v>0</v>
      </c>
      <c r="AF4" s="101">
        <v>478</v>
      </c>
      <c r="AG4" s="101">
        <v>18</v>
      </c>
      <c r="AH4" s="101">
        <v>856</v>
      </c>
      <c r="AI4" s="101">
        <v>26</v>
      </c>
      <c r="AJ4" s="101">
        <v>26</v>
      </c>
      <c r="AK4" s="101">
        <v>1743</v>
      </c>
      <c r="AL4" s="101">
        <v>1743</v>
      </c>
      <c r="AM4" s="101">
        <v>0</v>
      </c>
      <c r="AN4" s="101">
        <v>1</v>
      </c>
      <c r="AO4" s="101">
        <v>320</v>
      </c>
      <c r="AP4" s="101">
        <v>63</v>
      </c>
      <c r="AQ4" s="101">
        <v>2</v>
      </c>
      <c r="AR4" s="101">
        <v>215</v>
      </c>
      <c r="AS4" s="101">
        <v>62</v>
      </c>
      <c r="AT4" s="112">
        <v>1748334</v>
      </c>
      <c r="AU4" s="107"/>
      <c r="AV4" s="107"/>
    </row>
    <row r="5" spans="1:48" x14ac:dyDescent="0.2">
      <c r="A5" s="110" t="s">
        <v>16</v>
      </c>
      <c r="B5" s="110" t="s">
        <v>17</v>
      </c>
      <c r="C5" s="101">
        <v>100</v>
      </c>
      <c r="D5" s="101">
        <v>52</v>
      </c>
      <c r="E5" s="101">
        <v>4</v>
      </c>
      <c r="F5" s="101">
        <v>23</v>
      </c>
      <c r="G5" s="101">
        <v>150</v>
      </c>
      <c r="H5" s="101">
        <v>61</v>
      </c>
      <c r="I5" s="101">
        <v>0</v>
      </c>
      <c r="J5" s="101">
        <v>3</v>
      </c>
      <c r="K5" s="101">
        <v>7</v>
      </c>
      <c r="L5" s="101">
        <v>35</v>
      </c>
      <c r="M5" s="101">
        <v>197</v>
      </c>
      <c r="N5" s="101">
        <v>1131</v>
      </c>
      <c r="O5" s="101">
        <v>881</v>
      </c>
      <c r="P5" s="101">
        <v>2</v>
      </c>
      <c r="Q5" s="101">
        <v>1239</v>
      </c>
      <c r="R5" s="101">
        <v>1062</v>
      </c>
      <c r="S5" s="101">
        <v>33</v>
      </c>
      <c r="T5" s="101">
        <v>602</v>
      </c>
      <c r="U5" s="101">
        <v>29</v>
      </c>
      <c r="V5" s="101">
        <v>2</v>
      </c>
      <c r="W5" s="101">
        <v>135</v>
      </c>
      <c r="X5" s="101">
        <v>360</v>
      </c>
      <c r="Y5" s="101">
        <v>9</v>
      </c>
      <c r="Z5" s="101">
        <v>322</v>
      </c>
      <c r="AA5" s="101">
        <v>0</v>
      </c>
      <c r="AB5" s="101">
        <v>0</v>
      </c>
      <c r="AC5" s="101">
        <v>119</v>
      </c>
      <c r="AD5" s="101">
        <v>12</v>
      </c>
      <c r="AE5" s="101">
        <v>3</v>
      </c>
      <c r="AF5" s="101">
        <v>252</v>
      </c>
      <c r="AG5" s="101">
        <v>14</v>
      </c>
      <c r="AH5" s="101">
        <v>862</v>
      </c>
      <c r="AI5" s="101">
        <v>47</v>
      </c>
      <c r="AJ5" s="101">
        <v>47</v>
      </c>
      <c r="AK5" s="101">
        <v>575</v>
      </c>
      <c r="AL5" s="101">
        <v>575</v>
      </c>
      <c r="AM5" s="101">
        <v>1</v>
      </c>
      <c r="AN5" s="101">
        <v>9</v>
      </c>
      <c r="AO5" s="101">
        <v>264</v>
      </c>
      <c r="AP5" s="101">
        <v>33</v>
      </c>
      <c r="AQ5" s="101">
        <v>12</v>
      </c>
      <c r="AR5" s="101">
        <v>46</v>
      </c>
      <c r="AS5" s="101">
        <v>33</v>
      </c>
      <c r="AT5" s="112">
        <v>479815</v>
      </c>
      <c r="AU5" s="107"/>
      <c r="AV5" s="107"/>
    </row>
    <row r="6" spans="1:48" x14ac:dyDescent="0.2">
      <c r="A6" s="110" t="s">
        <v>18</v>
      </c>
      <c r="B6" s="110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1</v>
      </c>
      <c r="N6" s="101">
        <v>10</v>
      </c>
      <c r="O6" s="101">
        <v>4</v>
      </c>
      <c r="P6" s="101">
        <v>0</v>
      </c>
      <c r="Q6" s="101">
        <v>18</v>
      </c>
      <c r="R6" s="101">
        <v>13</v>
      </c>
      <c r="S6" s="101">
        <v>0</v>
      </c>
      <c r="T6" s="101">
        <v>3</v>
      </c>
      <c r="U6" s="101">
        <v>0</v>
      </c>
      <c r="V6" s="101">
        <v>0</v>
      </c>
      <c r="W6" s="101">
        <v>12</v>
      </c>
      <c r="X6" s="101">
        <v>1</v>
      </c>
      <c r="Y6" s="101">
        <v>0</v>
      </c>
      <c r="Z6" s="101">
        <v>7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3</v>
      </c>
      <c r="AG6" s="101">
        <v>0</v>
      </c>
      <c r="AH6" s="101">
        <v>11</v>
      </c>
      <c r="AI6" s="101">
        <v>1</v>
      </c>
      <c r="AJ6" s="101">
        <v>1</v>
      </c>
      <c r="AK6" s="101">
        <v>15</v>
      </c>
      <c r="AL6" s="101">
        <v>15</v>
      </c>
      <c r="AM6" s="101">
        <v>0</v>
      </c>
      <c r="AN6" s="101">
        <v>0</v>
      </c>
      <c r="AO6" s="101">
        <v>1</v>
      </c>
      <c r="AP6" s="101">
        <v>0</v>
      </c>
      <c r="AQ6" s="101">
        <v>0</v>
      </c>
      <c r="AR6" s="101">
        <v>3</v>
      </c>
      <c r="AS6" s="101">
        <v>0</v>
      </c>
      <c r="AT6" s="112">
        <v>44169</v>
      </c>
      <c r="AU6" s="107"/>
      <c r="AV6" s="107"/>
    </row>
    <row r="7" spans="1:48" x14ac:dyDescent="0.2">
      <c r="A7" s="110" t="s">
        <v>19</v>
      </c>
      <c r="B7" s="110" t="s">
        <v>17</v>
      </c>
      <c r="C7" s="101">
        <v>88</v>
      </c>
      <c r="D7" s="101">
        <v>126</v>
      </c>
      <c r="E7" s="101">
        <v>5</v>
      </c>
      <c r="F7" s="101">
        <v>30</v>
      </c>
      <c r="G7" s="101">
        <v>336</v>
      </c>
      <c r="H7" s="101">
        <v>91</v>
      </c>
      <c r="I7" s="101">
        <v>2</v>
      </c>
      <c r="J7" s="101">
        <v>34</v>
      </c>
      <c r="K7" s="101">
        <v>7</v>
      </c>
      <c r="L7" s="101">
        <v>63</v>
      </c>
      <c r="M7" s="101">
        <v>97</v>
      </c>
      <c r="N7" s="101">
        <v>1353</v>
      </c>
      <c r="O7" s="101">
        <v>741</v>
      </c>
      <c r="P7" s="101">
        <v>11</v>
      </c>
      <c r="Q7" s="101">
        <v>1763</v>
      </c>
      <c r="R7" s="101">
        <v>1984</v>
      </c>
      <c r="S7" s="101">
        <v>103</v>
      </c>
      <c r="T7" s="101">
        <v>671</v>
      </c>
      <c r="U7" s="101">
        <v>48</v>
      </c>
      <c r="V7" s="101">
        <v>13</v>
      </c>
      <c r="W7" s="101">
        <v>257</v>
      </c>
      <c r="X7" s="101">
        <v>476</v>
      </c>
      <c r="Y7" s="101">
        <v>20</v>
      </c>
      <c r="Z7" s="101">
        <v>351</v>
      </c>
      <c r="AA7" s="101">
        <v>1</v>
      </c>
      <c r="AB7" s="101">
        <v>1</v>
      </c>
      <c r="AC7" s="101">
        <v>98</v>
      </c>
      <c r="AD7" s="101">
        <v>14</v>
      </c>
      <c r="AE7" s="101">
        <v>0</v>
      </c>
      <c r="AF7" s="101">
        <v>356</v>
      </c>
      <c r="AG7" s="101">
        <v>22</v>
      </c>
      <c r="AH7" s="101">
        <v>1231</v>
      </c>
      <c r="AI7" s="101">
        <v>39</v>
      </c>
      <c r="AJ7" s="101">
        <v>39</v>
      </c>
      <c r="AK7" s="101">
        <v>834</v>
      </c>
      <c r="AL7" s="101">
        <v>834</v>
      </c>
      <c r="AM7" s="101">
        <v>9</v>
      </c>
      <c r="AN7" s="101">
        <v>32</v>
      </c>
      <c r="AO7" s="101">
        <v>77</v>
      </c>
      <c r="AP7" s="101">
        <v>39</v>
      </c>
      <c r="AQ7" s="101">
        <v>5</v>
      </c>
      <c r="AR7" s="101">
        <v>98</v>
      </c>
      <c r="AS7" s="101">
        <v>68</v>
      </c>
      <c r="AT7" s="112">
        <v>609887</v>
      </c>
      <c r="AU7" s="107"/>
      <c r="AV7" s="107"/>
    </row>
    <row r="8" spans="1:48" x14ac:dyDescent="0.2">
      <c r="A8" s="110" t="s">
        <v>20</v>
      </c>
      <c r="B8" s="110" t="s">
        <v>13</v>
      </c>
      <c r="C8" s="101">
        <v>98</v>
      </c>
      <c r="D8" s="101">
        <v>30</v>
      </c>
      <c r="E8" s="101">
        <v>11</v>
      </c>
      <c r="F8" s="101">
        <v>79</v>
      </c>
      <c r="G8" s="101">
        <v>432</v>
      </c>
      <c r="H8" s="101">
        <v>105</v>
      </c>
      <c r="I8" s="101">
        <v>7</v>
      </c>
      <c r="J8" s="101">
        <v>41</v>
      </c>
      <c r="K8" s="101">
        <v>41</v>
      </c>
      <c r="L8" s="101">
        <v>118</v>
      </c>
      <c r="M8" s="101">
        <v>653</v>
      </c>
      <c r="N8" s="101">
        <v>2129</v>
      </c>
      <c r="O8" s="101">
        <v>927</v>
      </c>
      <c r="P8" s="101">
        <v>19</v>
      </c>
      <c r="Q8" s="101">
        <v>4666</v>
      </c>
      <c r="R8" s="101">
        <v>4515</v>
      </c>
      <c r="S8" s="101">
        <v>80</v>
      </c>
      <c r="T8" s="101">
        <v>1410</v>
      </c>
      <c r="U8" s="101">
        <v>183</v>
      </c>
      <c r="V8" s="101">
        <v>13</v>
      </c>
      <c r="W8" s="101">
        <v>1152</v>
      </c>
      <c r="X8" s="101">
        <v>1818</v>
      </c>
      <c r="Y8" s="101">
        <v>33</v>
      </c>
      <c r="Z8" s="101">
        <v>1467</v>
      </c>
      <c r="AA8" s="101">
        <v>5</v>
      </c>
      <c r="AB8" s="101">
        <v>0</v>
      </c>
      <c r="AC8" s="101">
        <v>174</v>
      </c>
      <c r="AD8" s="101">
        <v>35</v>
      </c>
      <c r="AE8" s="101">
        <v>3</v>
      </c>
      <c r="AF8" s="101">
        <v>1068</v>
      </c>
      <c r="AG8" s="101">
        <v>75</v>
      </c>
      <c r="AH8" s="101">
        <v>2399</v>
      </c>
      <c r="AI8" s="101">
        <v>179</v>
      </c>
      <c r="AJ8" s="101">
        <v>179</v>
      </c>
      <c r="AK8" s="101">
        <v>2680</v>
      </c>
      <c r="AL8" s="101">
        <v>2680</v>
      </c>
      <c r="AM8" s="101">
        <v>6</v>
      </c>
      <c r="AN8" s="101">
        <v>2</v>
      </c>
      <c r="AO8" s="101">
        <v>704</v>
      </c>
      <c r="AP8" s="101">
        <v>459</v>
      </c>
      <c r="AQ8" s="101">
        <v>5</v>
      </c>
      <c r="AR8" s="101">
        <v>653</v>
      </c>
      <c r="AS8" s="101">
        <v>109</v>
      </c>
      <c r="AT8" s="112">
        <v>1833274</v>
      </c>
      <c r="AU8" s="107"/>
      <c r="AV8" s="107"/>
    </row>
    <row r="9" spans="1:48" x14ac:dyDescent="0.2">
      <c r="A9" s="110" t="s">
        <v>21</v>
      </c>
      <c r="B9" s="110" t="s">
        <v>22</v>
      </c>
      <c r="C9" s="101">
        <v>405</v>
      </c>
      <c r="D9" s="101">
        <v>151</v>
      </c>
      <c r="E9" s="101">
        <v>27</v>
      </c>
      <c r="F9" s="101">
        <v>173</v>
      </c>
      <c r="G9" s="101">
        <v>771</v>
      </c>
      <c r="H9" s="101">
        <v>247</v>
      </c>
      <c r="I9" s="101">
        <v>5</v>
      </c>
      <c r="J9" s="101">
        <v>192</v>
      </c>
      <c r="K9" s="101">
        <v>28</v>
      </c>
      <c r="L9" s="101">
        <v>247</v>
      </c>
      <c r="M9" s="101">
        <v>545</v>
      </c>
      <c r="N9" s="101">
        <v>4425</v>
      </c>
      <c r="O9" s="101">
        <v>4604</v>
      </c>
      <c r="P9" s="101">
        <v>28</v>
      </c>
      <c r="Q9" s="101">
        <v>6226</v>
      </c>
      <c r="R9" s="101">
        <v>8237</v>
      </c>
      <c r="S9" s="101">
        <v>171</v>
      </c>
      <c r="T9" s="101">
        <v>1918</v>
      </c>
      <c r="U9" s="101">
        <v>373</v>
      </c>
      <c r="V9" s="101">
        <v>50</v>
      </c>
      <c r="W9" s="101">
        <v>1190</v>
      </c>
      <c r="X9" s="101">
        <v>2050</v>
      </c>
      <c r="Y9" s="101">
        <v>46</v>
      </c>
      <c r="Z9" s="101">
        <v>1795</v>
      </c>
      <c r="AA9" s="101">
        <v>13</v>
      </c>
      <c r="AB9" s="101">
        <v>1</v>
      </c>
      <c r="AC9" s="101">
        <v>92</v>
      </c>
      <c r="AD9" s="101">
        <v>18</v>
      </c>
      <c r="AE9" s="101">
        <v>0</v>
      </c>
      <c r="AF9" s="101">
        <v>1064</v>
      </c>
      <c r="AG9" s="101">
        <v>33</v>
      </c>
      <c r="AH9" s="101">
        <v>2559</v>
      </c>
      <c r="AI9" s="101">
        <v>41</v>
      </c>
      <c r="AJ9" s="101">
        <v>41</v>
      </c>
      <c r="AK9" s="101">
        <v>3769</v>
      </c>
      <c r="AL9" s="101">
        <v>3769</v>
      </c>
      <c r="AM9" s="101">
        <v>30</v>
      </c>
      <c r="AN9" s="101">
        <v>4</v>
      </c>
      <c r="AO9" s="101">
        <v>166</v>
      </c>
      <c r="AP9" s="101">
        <v>136</v>
      </c>
      <c r="AQ9" s="101">
        <v>8</v>
      </c>
      <c r="AR9" s="101">
        <v>463</v>
      </c>
      <c r="AS9" s="101">
        <v>104</v>
      </c>
      <c r="AT9" s="112">
        <v>2221218</v>
      </c>
      <c r="AU9" s="107"/>
      <c r="AV9" s="107"/>
    </row>
    <row r="10" spans="1:48" x14ac:dyDescent="0.2">
      <c r="A10" s="110" t="s">
        <v>23</v>
      </c>
      <c r="B10" s="110" t="s">
        <v>13</v>
      </c>
      <c r="C10" s="101">
        <v>15</v>
      </c>
      <c r="D10" s="101">
        <v>1</v>
      </c>
      <c r="E10" s="101">
        <v>0</v>
      </c>
      <c r="F10" s="101">
        <v>1</v>
      </c>
      <c r="G10" s="101">
        <v>18</v>
      </c>
      <c r="H10" s="101">
        <v>11</v>
      </c>
      <c r="I10" s="101">
        <v>0</v>
      </c>
      <c r="J10" s="101">
        <v>0</v>
      </c>
      <c r="K10" s="101">
        <v>2</v>
      </c>
      <c r="L10" s="101">
        <v>4</v>
      </c>
      <c r="M10" s="101">
        <v>13</v>
      </c>
      <c r="N10" s="101">
        <v>40</v>
      </c>
      <c r="O10" s="101">
        <v>43</v>
      </c>
      <c r="P10" s="101">
        <v>0</v>
      </c>
      <c r="Q10" s="101">
        <v>220</v>
      </c>
      <c r="R10" s="101">
        <v>264</v>
      </c>
      <c r="S10" s="101">
        <v>7</v>
      </c>
      <c r="T10" s="101">
        <v>59</v>
      </c>
      <c r="U10" s="101">
        <v>0</v>
      </c>
      <c r="V10" s="101">
        <v>0</v>
      </c>
      <c r="W10" s="101">
        <v>30</v>
      </c>
      <c r="X10" s="101">
        <v>66</v>
      </c>
      <c r="Y10" s="101">
        <v>0</v>
      </c>
      <c r="Z10" s="101">
        <v>62</v>
      </c>
      <c r="AA10" s="101">
        <v>0</v>
      </c>
      <c r="AB10" s="101">
        <v>0</v>
      </c>
      <c r="AC10" s="101">
        <v>4</v>
      </c>
      <c r="AD10" s="101">
        <v>3</v>
      </c>
      <c r="AE10" s="101">
        <v>0</v>
      </c>
      <c r="AF10" s="101">
        <v>43</v>
      </c>
      <c r="AG10" s="101">
        <v>4</v>
      </c>
      <c r="AH10" s="101">
        <v>175</v>
      </c>
      <c r="AI10" s="101">
        <v>10</v>
      </c>
      <c r="AJ10" s="101">
        <v>10</v>
      </c>
      <c r="AK10" s="101">
        <v>198</v>
      </c>
      <c r="AL10" s="101">
        <v>198</v>
      </c>
      <c r="AM10" s="101">
        <v>0</v>
      </c>
      <c r="AN10" s="101">
        <v>0</v>
      </c>
      <c r="AO10" s="101">
        <v>64</v>
      </c>
      <c r="AP10" s="101">
        <v>3</v>
      </c>
      <c r="AQ10" s="101">
        <v>0</v>
      </c>
      <c r="AR10" s="101">
        <v>38</v>
      </c>
      <c r="AS10" s="101">
        <v>0</v>
      </c>
      <c r="AT10" s="112">
        <v>317594</v>
      </c>
      <c r="AU10" s="107"/>
      <c r="AV10" s="107"/>
    </row>
    <row r="11" spans="1:48" x14ac:dyDescent="0.2">
      <c r="A11" s="110" t="s">
        <v>128</v>
      </c>
      <c r="B11" s="110" t="s">
        <v>15</v>
      </c>
      <c r="C11" s="101">
        <v>54</v>
      </c>
      <c r="D11" s="101">
        <v>10</v>
      </c>
      <c r="E11" s="101">
        <v>2</v>
      </c>
      <c r="F11" s="101">
        <v>27</v>
      </c>
      <c r="G11" s="101">
        <v>90</v>
      </c>
      <c r="H11" s="101">
        <v>22</v>
      </c>
      <c r="I11" s="101">
        <v>0</v>
      </c>
      <c r="J11" s="101">
        <v>17</v>
      </c>
      <c r="K11" s="101">
        <v>16</v>
      </c>
      <c r="L11" s="101">
        <v>26</v>
      </c>
      <c r="M11" s="101">
        <v>173</v>
      </c>
      <c r="N11" s="101">
        <v>642</v>
      </c>
      <c r="O11" s="101">
        <v>3526</v>
      </c>
      <c r="P11" s="101">
        <v>2</v>
      </c>
      <c r="Q11" s="101">
        <v>1057</v>
      </c>
      <c r="R11" s="101">
        <v>3702</v>
      </c>
      <c r="S11" s="101">
        <v>90</v>
      </c>
      <c r="T11" s="101">
        <v>285</v>
      </c>
      <c r="U11" s="101">
        <v>24</v>
      </c>
      <c r="V11" s="101">
        <v>9</v>
      </c>
      <c r="W11" s="101">
        <v>117</v>
      </c>
      <c r="X11" s="101">
        <v>360</v>
      </c>
      <c r="Y11" s="101">
        <v>4</v>
      </c>
      <c r="Z11" s="101">
        <v>177</v>
      </c>
      <c r="AA11" s="101">
        <v>0</v>
      </c>
      <c r="AB11" s="101">
        <v>0</v>
      </c>
      <c r="AC11" s="101">
        <v>32</v>
      </c>
      <c r="AD11" s="101">
        <v>16</v>
      </c>
      <c r="AE11" s="101">
        <v>0</v>
      </c>
      <c r="AF11" s="101">
        <v>163</v>
      </c>
      <c r="AG11" s="101">
        <v>16</v>
      </c>
      <c r="AH11" s="101">
        <v>364</v>
      </c>
      <c r="AI11" s="101">
        <v>34</v>
      </c>
      <c r="AJ11" s="101">
        <v>34</v>
      </c>
      <c r="AK11" s="101">
        <v>692</v>
      </c>
      <c r="AL11" s="111">
        <v>484</v>
      </c>
      <c r="AM11" s="101">
        <v>0</v>
      </c>
      <c r="AN11" s="101">
        <v>0</v>
      </c>
      <c r="AO11" s="101">
        <v>465</v>
      </c>
      <c r="AP11" s="101">
        <v>135</v>
      </c>
      <c r="AQ11" s="101">
        <v>0</v>
      </c>
      <c r="AR11" s="101">
        <v>149</v>
      </c>
      <c r="AS11" s="101">
        <v>5</v>
      </c>
      <c r="AT11" s="112">
        <v>19911593</v>
      </c>
      <c r="AU11" s="107"/>
      <c r="AV11" s="107"/>
    </row>
    <row r="12" spans="1:48" x14ac:dyDescent="0.2">
      <c r="A12" s="110" t="s">
        <v>24</v>
      </c>
      <c r="B12" s="110" t="s">
        <v>13</v>
      </c>
      <c r="C12" s="101">
        <v>12</v>
      </c>
      <c r="D12" s="101">
        <v>4</v>
      </c>
      <c r="E12" s="101">
        <v>2</v>
      </c>
      <c r="F12" s="101">
        <v>6</v>
      </c>
      <c r="G12" s="101">
        <v>74</v>
      </c>
      <c r="H12" s="101">
        <v>35</v>
      </c>
      <c r="I12" s="101">
        <v>1</v>
      </c>
      <c r="J12" s="101">
        <v>15</v>
      </c>
      <c r="K12" s="101">
        <v>3</v>
      </c>
      <c r="L12" s="101">
        <v>25</v>
      </c>
      <c r="M12" s="101">
        <v>40</v>
      </c>
      <c r="N12" s="101">
        <v>235</v>
      </c>
      <c r="O12" s="101">
        <v>123</v>
      </c>
      <c r="P12" s="101">
        <v>2</v>
      </c>
      <c r="Q12" s="101">
        <v>783</v>
      </c>
      <c r="R12" s="101">
        <v>732</v>
      </c>
      <c r="S12" s="101">
        <v>16</v>
      </c>
      <c r="T12" s="101">
        <v>162</v>
      </c>
      <c r="U12" s="101">
        <v>24</v>
      </c>
      <c r="V12" s="101">
        <v>14</v>
      </c>
      <c r="W12" s="101">
        <v>97</v>
      </c>
      <c r="X12" s="101">
        <v>295</v>
      </c>
      <c r="Y12" s="101">
        <v>1</v>
      </c>
      <c r="Z12" s="101">
        <v>214</v>
      </c>
      <c r="AA12" s="101">
        <v>3</v>
      </c>
      <c r="AB12" s="101">
        <v>1</v>
      </c>
      <c r="AC12" s="101">
        <v>13</v>
      </c>
      <c r="AD12" s="101">
        <v>3</v>
      </c>
      <c r="AE12" s="101">
        <v>0</v>
      </c>
      <c r="AF12" s="101">
        <v>103</v>
      </c>
      <c r="AG12" s="101">
        <v>5</v>
      </c>
      <c r="AH12" s="101">
        <v>472</v>
      </c>
      <c r="AI12" s="101">
        <v>13</v>
      </c>
      <c r="AJ12" s="101">
        <v>13</v>
      </c>
      <c r="AK12" s="101">
        <v>515</v>
      </c>
      <c r="AL12" s="101">
        <v>515</v>
      </c>
      <c r="AM12" s="101">
        <v>0</v>
      </c>
      <c r="AN12" s="101">
        <v>2</v>
      </c>
      <c r="AO12" s="101">
        <v>139</v>
      </c>
      <c r="AP12" s="101">
        <v>27</v>
      </c>
      <c r="AQ12" s="101">
        <v>1</v>
      </c>
      <c r="AR12" s="101">
        <v>78</v>
      </c>
      <c r="AS12" s="101">
        <v>18</v>
      </c>
      <c r="AT12" s="112">
        <v>351281</v>
      </c>
      <c r="AU12" s="107"/>
      <c r="AV12" s="107"/>
    </row>
    <row r="13" spans="1:48" x14ac:dyDescent="0.2">
      <c r="A13" s="110" t="s">
        <v>25</v>
      </c>
      <c r="B13" s="110" t="s">
        <v>13</v>
      </c>
      <c r="C13" s="101">
        <v>16</v>
      </c>
      <c r="D13" s="101">
        <v>7</v>
      </c>
      <c r="E13" s="101">
        <v>2</v>
      </c>
      <c r="F13" s="101">
        <v>5</v>
      </c>
      <c r="G13" s="101">
        <v>31</v>
      </c>
      <c r="H13" s="101">
        <v>16</v>
      </c>
      <c r="I13" s="101">
        <v>1</v>
      </c>
      <c r="J13" s="101">
        <v>4</v>
      </c>
      <c r="K13" s="101">
        <v>2</v>
      </c>
      <c r="L13" s="101">
        <v>10</v>
      </c>
      <c r="M13" s="101">
        <v>21</v>
      </c>
      <c r="N13" s="101">
        <v>166</v>
      </c>
      <c r="O13" s="101">
        <v>84</v>
      </c>
      <c r="P13" s="101">
        <v>1</v>
      </c>
      <c r="Q13" s="101">
        <v>336</v>
      </c>
      <c r="R13" s="101">
        <v>403</v>
      </c>
      <c r="S13" s="101">
        <v>4</v>
      </c>
      <c r="T13" s="101">
        <v>69</v>
      </c>
      <c r="U13" s="101">
        <v>8</v>
      </c>
      <c r="V13" s="101">
        <v>1</v>
      </c>
      <c r="W13" s="101">
        <v>57</v>
      </c>
      <c r="X13" s="101">
        <v>85</v>
      </c>
      <c r="Y13" s="101">
        <v>2</v>
      </c>
      <c r="Z13" s="101">
        <v>78</v>
      </c>
      <c r="AA13" s="101">
        <v>1</v>
      </c>
      <c r="AB13" s="101">
        <v>0</v>
      </c>
      <c r="AC13" s="101">
        <v>6</v>
      </c>
      <c r="AD13" s="101">
        <v>3</v>
      </c>
      <c r="AE13" s="101">
        <v>0</v>
      </c>
      <c r="AF13" s="101">
        <v>42</v>
      </c>
      <c r="AG13" s="101">
        <v>2</v>
      </c>
      <c r="AH13" s="101">
        <v>174</v>
      </c>
      <c r="AI13" s="101">
        <v>1</v>
      </c>
      <c r="AJ13" s="101">
        <v>1</v>
      </c>
      <c r="AK13" s="101">
        <v>217</v>
      </c>
      <c r="AL13" s="101">
        <v>217</v>
      </c>
      <c r="AM13" s="101">
        <v>7</v>
      </c>
      <c r="AN13" s="101">
        <v>0</v>
      </c>
      <c r="AO13" s="101">
        <v>53</v>
      </c>
      <c r="AP13" s="101">
        <v>10</v>
      </c>
      <c r="AQ13" s="101">
        <v>0</v>
      </c>
      <c r="AR13" s="101">
        <v>36</v>
      </c>
      <c r="AS13" s="101">
        <v>10</v>
      </c>
      <c r="AT13" s="112">
        <v>65314</v>
      </c>
      <c r="AU13" s="107"/>
      <c r="AV13" s="107"/>
    </row>
    <row r="14" spans="1:48" x14ac:dyDescent="0.2">
      <c r="A14" s="110" t="s">
        <v>26</v>
      </c>
      <c r="B14" s="110" t="s">
        <v>17</v>
      </c>
      <c r="C14" s="101">
        <v>81</v>
      </c>
      <c r="D14" s="101">
        <v>58</v>
      </c>
      <c r="E14" s="101">
        <v>10</v>
      </c>
      <c r="F14" s="101">
        <v>41</v>
      </c>
      <c r="G14" s="101">
        <v>223</v>
      </c>
      <c r="H14" s="101">
        <v>96</v>
      </c>
      <c r="I14" s="101">
        <v>1</v>
      </c>
      <c r="J14" s="101">
        <v>26</v>
      </c>
      <c r="K14" s="101">
        <v>15</v>
      </c>
      <c r="L14" s="101">
        <v>48</v>
      </c>
      <c r="M14" s="101">
        <v>200</v>
      </c>
      <c r="N14" s="101">
        <v>1141</v>
      </c>
      <c r="O14" s="101">
        <v>950</v>
      </c>
      <c r="P14" s="101">
        <v>4</v>
      </c>
      <c r="Q14" s="101">
        <v>1218</v>
      </c>
      <c r="R14" s="101">
        <v>1419</v>
      </c>
      <c r="S14" s="101">
        <v>47</v>
      </c>
      <c r="T14" s="101">
        <v>606</v>
      </c>
      <c r="U14" s="101">
        <v>56</v>
      </c>
      <c r="V14" s="101">
        <v>12</v>
      </c>
      <c r="W14" s="101">
        <v>269</v>
      </c>
      <c r="X14" s="101">
        <v>481</v>
      </c>
      <c r="Y14" s="101">
        <v>12</v>
      </c>
      <c r="Z14" s="101">
        <v>504</v>
      </c>
      <c r="AA14" s="101">
        <v>2</v>
      </c>
      <c r="AB14" s="101">
        <v>0</v>
      </c>
      <c r="AC14" s="101">
        <v>89</v>
      </c>
      <c r="AD14" s="101">
        <v>18</v>
      </c>
      <c r="AE14" s="101">
        <v>1</v>
      </c>
      <c r="AF14" s="101">
        <v>224</v>
      </c>
      <c r="AG14" s="101">
        <v>7</v>
      </c>
      <c r="AH14" s="101">
        <v>504</v>
      </c>
      <c r="AI14" s="101">
        <v>17</v>
      </c>
      <c r="AJ14" s="101">
        <v>17</v>
      </c>
      <c r="AK14" s="101">
        <v>774</v>
      </c>
      <c r="AL14" s="101">
        <v>774</v>
      </c>
      <c r="AM14" s="101">
        <v>1</v>
      </c>
      <c r="AN14" s="101">
        <v>10</v>
      </c>
      <c r="AO14" s="101">
        <v>244</v>
      </c>
      <c r="AP14" s="101">
        <v>14</v>
      </c>
      <c r="AQ14" s="101">
        <v>9</v>
      </c>
      <c r="AR14" s="101">
        <v>88</v>
      </c>
      <c r="AS14" s="101">
        <v>41</v>
      </c>
      <c r="AT14" s="112">
        <v>296238</v>
      </c>
      <c r="AU14" s="107"/>
      <c r="AV14" s="107"/>
    </row>
    <row r="15" spans="1:48" x14ac:dyDescent="0.2">
      <c r="A15" s="110" t="s">
        <v>27</v>
      </c>
      <c r="B15" s="110" t="s">
        <v>17</v>
      </c>
      <c r="C15" s="101">
        <v>86</v>
      </c>
      <c r="D15" s="101">
        <v>44</v>
      </c>
      <c r="E15" s="101">
        <v>4</v>
      </c>
      <c r="F15" s="101">
        <v>40</v>
      </c>
      <c r="G15" s="101">
        <v>123</v>
      </c>
      <c r="H15" s="101">
        <v>45</v>
      </c>
      <c r="I15" s="101">
        <v>6</v>
      </c>
      <c r="J15" s="101">
        <v>7</v>
      </c>
      <c r="K15" s="101">
        <v>3</v>
      </c>
      <c r="L15" s="101">
        <v>44</v>
      </c>
      <c r="M15" s="101">
        <v>145</v>
      </c>
      <c r="N15" s="101">
        <v>801</v>
      </c>
      <c r="O15" s="101">
        <v>496</v>
      </c>
      <c r="P15" s="101">
        <v>8</v>
      </c>
      <c r="Q15" s="101">
        <v>1082</v>
      </c>
      <c r="R15" s="101">
        <v>978</v>
      </c>
      <c r="S15" s="101">
        <v>25</v>
      </c>
      <c r="T15" s="101">
        <v>659</v>
      </c>
      <c r="U15" s="101">
        <v>26</v>
      </c>
      <c r="V15" s="101">
        <v>7</v>
      </c>
      <c r="W15" s="101">
        <v>172</v>
      </c>
      <c r="X15" s="101">
        <v>251</v>
      </c>
      <c r="Y15" s="101">
        <v>6</v>
      </c>
      <c r="Z15" s="101">
        <v>313</v>
      </c>
      <c r="AA15" s="101">
        <v>2</v>
      </c>
      <c r="AB15" s="101">
        <v>1</v>
      </c>
      <c r="AC15" s="101">
        <v>47</v>
      </c>
      <c r="AD15" s="101">
        <v>5</v>
      </c>
      <c r="AE15" s="101">
        <v>0</v>
      </c>
      <c r="AF15" s="101">
        <v>171</v>
      </c>
      <c r="AG15" s="101">
        <v>6</v>
      </c>
      <c r="AH15" s="101">
        <v>480</v>
      </c>
      <c r="AI15" s="101">
        <v>8</v>
      </c>
      <c r="AJ15" s="101">
        <v>8</v>
      </c>
      <c r="AK15" s="101">
        <v>688</v>
      </c>
      <c r="AL15" s="101">
        <v>688</v>
      </c>
      <c r="AM15" s="101">
        <v>0</v>
      </c>
      <c r="AN15" s="101">
        <v>8</v>
      </c>
      <c r="AO15" s="101">
        <v>320</v>
      </c>
      <c r="AP15" s="101">
        <v>54</v>
      </c>
      <c r="AQ15" s="101">
        <v>0</v>
      </c>
      <c r="AR15" s="101">
        <v>80</v>
      </c>
      <c r="AS15" s="101">
        <v>22</v>
      </c>
      <c r="AT15" s="112">
        <v>399100</v>
      </c>
      <c r="AU15" s="107"/>
      <c r="AV15" s="107"/>
    </row>
    <row r="16" spans="1:48" x14ac:dyDescent="0.2">
      <c r="A16" s="110" t="s">
        <v>28</v>
      </c>
      <c r="B16" s="110" t="s">
        <v>13</v>
      </c>
      <c r="C16" s="101">
        <v>1</v>
      </c>
      <c r="D16" s="101">
        <v>1</v>
      </c>
      <c r="E16" s="101">
        <v>0</v>
      </c>
      <c r="F16" s="101">
        <v>0</v>
      </c>
      <c r="G16" s="101">
        <v>3</v>
      </c>
      <c r="H16" s="101">
        <v>2</v>
      </c>
      <c r="I16" s="101">
        <v>0</v>
      </c>
      <c r="J16" s="101">
        <v>0</v>
      </c>
      <c r="K16" s="101">
        <v>1</v>
      </c>
      <c r="L16" s="101">
        <v>1</v>
      </c>
      <c r="M16" s="101">
        <v>12</v>
      </c>
      <c r="N16" s="101">
        <v>33</v>
      </c>
      <c r="O16" s="101">
        <v>25</v>
      </c>
      <c r="P16" s="101">
        <v>0</v>
      </c>
      <c r="Q16" s="101">
        <v>182</v>
      </c>
      <c r="R16" s="101">
        <v>140</v>
      </c>
      <c r="S16" s="101">
        <v>0</v>
      </c>
      <c r="T16" s="101">
        <v>25</v>
      </c>
      <c r="U16" s="101">
        <v>1</v>
      </c>
      <c r="V16" s="101">
        <v>0</v>
      </c>
      <c r="W16" s="101">
        <v>22</v>
      </c>
      <c r="X16" s="101">
        <v>67</v>
      </c>
      <c r="Y16" s="101">
        <v>0</v>
      </c>
      <c r="Z16" s="101">
        <v>48</v>
      </c>
      <c r="AA16" s="101">
        <v>0</v>
      </c>
      <c r="AB16" s="101">
        <v>0</v>
      </c>
      <c r="AC16" s="101">
        <v>6</v>
      </c>
      <c r="AD16" s="101">
        <v>0</v>
      </c>
      <c r="AE16" s="101">
        <v>0</v>
      </c>
      <c r="AF16" s="101">
        <v>21</v>
      </c>
      <c r="AG16" s="101">
        <v>2</v>
      </c>
      <c r="AH16" s="101">
        <v>126</v>
      </c>
      <c r="AI16" s="101">
        <v>3</v>
      </c>
      <c r="AJ16" s="101">
        <v>3</v>
      </c>
      <c r="AK16" s="101">
        <v>124</v>
      </c>
      <c r="AL16" s="101">
        <v>124</v>
      </c>
      <c r="AM16" s="101">
        <v>0</v>
      </c>
      <c r="AN16" s="101">
        <v>0</v>
      </c>
      <c r="AO16" s="101">
        <v>34</v>
      </c>
      <c r="AP16" s="101">
        <v>6</v>
      </c>
      <c r="AQ16" s="101">
        <v>0</v>
      </c>
      <c r="AR16" s="101">
        <v>24</v>
      </c>
      <c r="AS16" s="101">
        <v>3</v>
      </c>
      <c r="AT16" s="112">
        <v>115462</v>
      </c>
      <c r="AU16" s="107"/>
      <c r="AV16" s="107"/>
    </row>
    <row r="17" spans="1:48" x14ac:dyDescent="0.2">
      <c r="A17" s="110" t="s">
        <v>29</v>
      </c>
      <c r="B17" s="110" t="s">
        <v>30</v>
      </c>
      <c r="C17" s="101">
        <v>24</v>
      </c>
      <c r="D17" s="101">
        <v>7</v>
      </c>
      <c r="E17" s="101">
        <v>2</v>
      </c>
      <c r="F17" s="101">
        <v>6</v>
      </c>
      <c r="G17" s="101">
        <v>29</v>
      </c>
      <c r="H17" s="101">
        <v>17</v>
      </c>
      <c r="I17" s="101">
        <v>0</v>
      </c>
      <c r="J17" s="101">
        <v>14</v>
      </c>
      <c r="K17" s="101">
        <v>2</v>
      </c>
      <c r="L17" s="101">
        <v>8</v>
      </c>
      <c r="M17" s="101">
        <v>30</v>
      </c>
      <c r="N17" s="101">
        <v>213</v>
      </c>
      <c r="O17" s="101">
        <v>185</v>
      </c>
      <c r="P17" s="101">
        <v>0</v>
      </c>
      <c r="Q17" s="101">
        <v>423</v>
      </c>
      <c r="R17" s="101">
        <v>408</v>
      </c>
      <c r="S17" s="101">
        <v>5</v>
      </c>
      <c r="T17" s="101">
        <v>97</v>
      </c>
      <c r="U17" s="101">
        <v>21</v>
      </c>
      <c r="V17" s="101">
        <v>2</v>
      </c>
      <c r="W17" s="101">
        <v>84</v>
      </c>
      <c r="X17" s="101">
        <v>155</v>
      </c>
      <c r="Y17" s="101">
        <v>6</v>
      </c>
      <c r="Z17" s="101">
        <v>87</v>
      </c>
      <c r="AA17" s="101">
        <v>0</v>
      </c>
      <c r="AB17" s="101">
        <v>0</v>
      </c>
      <c r="AC17" s="101">
        <v>15</v>
      </c>
      <c r="AD17" s="101">
        <v>3</v>
      </c>
      <c r="AE17" s="101">
        <v>0</v>
      </c>
      <c r="AF17" s="101">
        <v>53</v>
      </c>
      <c r="AG17" s="101">
        <v>2</v>
      </c>
      <c r="AH17" s="101">
        <v>174</v>
      </c>
      <c r="AI17" s="101">
        <v>10</v>
      </c>
      <c r="AJ17" s="101">
        <v>10</v>
      </c>
      <c r="AK17" s="101">
        <v>164</v>
      </c>
      <c r="AL17" s="101">
        <v>164</v>
      </c>
      <c r="AM17" s="101">
        <v>0</v>
      </c>
      <c r="AN17" s="101">
        <v>0</v>
      </c>
      <c r="AO17" s="101">
        <v>56</v>
      </c>
      <c r="AP17" s="101">
        <v>21</v>
      </c>
      <c r="AQ17" s="101">
        <v>1</v>
      </c>
      <c r="AR17" s="101">
        <v>26</v>
      </c>
      <c r="AS17" s="101">
        <v>9</v>
      </c>
      <c r="AT17" s="112">
        <v>435621</v>
      </c>
      <c r="AU17" s="107"/>
      <c r="AV17" s="107"/>
    </row>
    <row r="18" spans="1:48" x14ac:dyDescent="0.2">
      <c r="A18" s="110" t="s">
        <v>31</v>
      </c>
      <c r="B18" s="110" t="s">
        <v>17</v>
      </c>
      <c r="C18" s="101">
        <v>3</v>
      </c>
      <c r="D18" s="101">
        <v>0</v>
      </c>
      <c r="E18" s="101">
        <v>0</v>
      </c>
      <c r="F18" s="101">
        <v>1</v>
      </c>
      <c r="G18" s="101">
        <v>7</v>
      </c>
      <c r="H18" s="101">
        <v>8</v>
      </c>
      <c r="I18" s="101">
        <v>5</v>
      </c>
      <c r="J18" s="101">
        <v>0</v>
      </c>
      <c r="K18" s="101">
        <v>27</v>
      </c>
      <c r="L18" s="101">
        <v>14</v>
      </c>
      <c r="M18" s="101">
        <v>53</v>
      </c>
      <c r="N18" s="101">
        <v>265</v>
      </c>
      <c r="O18" s="101">
        <v>260</v>
      </c>
      <c r="P18" s="101">
        <v>0</v>
      </c>
      <c r="Q18" s="101">
        <v>328</v>
      </c>
      <c r="R18" s="101">
        <v>452</v>
      </c>
      <c r="S18" s="101">
        <v>16</v>
      </c>
      <c r="T18" s="101">
        <v>250</v>
      </c>
      <c r="U18" s="101">
        <v>5</v>
      </c>
      <c r="V18" s="101">
        <v>0</v>
      </c>
      <c r="W18" s="101">
        <v>37</v>
      </c>
      <c r="X18" s="101">
        <v>42</v>
      </c>
      <c r="Y18" s="101">
        <v>3</v>
      </c>
      <c r="Z18" s="101">
        <v>116</v>
      </c>
      <c r="AA18" s="101">
        <v>0</v>
      </c>
      <c r="AB18" s="101">
        <v>0</v>
      </c>
      <c r="AC18" s="101">
        <v>4</v>
      </c>
      <c r="AD18" s="101">
        <v>4</v>
      </c>
      <c r="AE18" s="101">
        <v>0</v>
      </c>
      <c r="AF18" s="101">
        <v>33</v>
      </c>
      <c r="AG18" s="101">
        <v>2</v>
      </c>
      <c r="AH18" s="101">
        <v>154</v>
      </c>
      <c r="AI18" s="101">
        <v>0</v>
      </c>
      <c r="AJ18" s="101">
        <v>0</v>
      </c>
      <c r="AK18" s="101">
        <v>325</v>
      </c>
      <c r="AL18" s="101">
        <v>325</v>
      </c>
      <c r="AM18" s="101">
        <v>0</v>
      </c>
      <c r="AN18" s="101">
        <v>3</v>
      </c>
      <c r="AO18" s="101">
        <v>118</v>
      </c>
      <c r="AP18" s="101">
        <v>24</v>
      </c>
      <c r="AQ18" s="101">
        <v>0</v>
      </c>
      <c r="AR18" s="101">
        <v>52</v>
      </c>
      <c r="AS18" s="101">
        <v>2</v>
      </c>
      <c r="AT18" s="112">
        <v>297617</v>
      </c>
      <c r="AU18" s="107"/>
      <c r="AV18" s="107"/>
    </row>
    <row r="19" spans="1:48" x14ac:dyDescent="0.2">
      <c r="A19" s="110" t="s">
        <v>32</v>
      </c>
      <c r="B19" s="110" t="s">
        <v>17</v>
      </c>
      <c r="C19" s="101">
        <v>971</v>
      </c>
      <c r="D19" s="101">
        <v>455</v>
      </c>
      <c r="E19" s="101">
        <v>46</v>
      </c>
      <c r="F19" s="101">
        <v>294</v>
      </c>
      <c r="G19" s="101">
        <v>1752</v>
      </c>
      <c r="H19" s="101">
        <v>281</v>
      </c>
      <c r="I19" s="101">
        <v>24</v>
      </c>
      <c r="J19" s="101">
        <v>100</v>
      </c>
      <c r="K19" s="101">
        <v>34</v>
      </c>
      <c r="L19" s="101">
        <v>208</v>
      </c>
      <c r="M19" s="101">
        <v>1006</v>
      </c>
      <c r="N19" s="101">
        <v>4751</v>
      </c>
      <c r="O19" s="101">
        <v>5330</v>
      </c>
      <c r="P19" s="101">
        <v>15</v>
      </c>
      <c r="Q19" s="101">
        <v>7657</v>
      </c>
      <c r="R19" s="101">
        <v>12327</v>
      </c>
      <c r="S19" s="101">
        <v>310</v>
      </c>
      <c r="T19" s="101">
        <v>2783</v>
      </c>
      <c r="U19" s="101">
        <v>552</v>
      </c>
      <c r="V19" s="101">
        <v>105</v>
      </c>
      <c r="W19" s="101">
        <v>2408</v>
      </c>
      <c r="X19" s="101">
        <v>4074</v>
      </c>
      <c r="Y19" s="101">
        <v>106</v>
      </c>
      <c r="Z19" s="101">
        <v>4135</v>
      </c>
      <c r="AA19" s="101">
        <v>15</v>
      </c>
      <c r="AB19" s="101">
        <v>0</v>
      </c>
      <c r="AC19" s="101">
        <v>458</v>
      </c>
      <c r="AD19" s="101">
        <v>41</v>
      </c>
      <c r="AE19" s="101">
        <v>3</v>
      </c>
      <c r="AF19" s="101">
        <v>2139</v>
      </c>
      <c r="AG19" s="101">
        <v>145</v>
      </c>
      <c r="AH19" s="101">
        <v>6506</v>
      </c>
      <c r="AI19" s="101">
        <v>196</v>
      </c>
      <c r="AJ19" s="101">
        <v>196</v>
      </c>
      <c r="AK19" s="101">
        <v>4606</v>
      </c>
      <c r="AL19" s="101">
        <v>4606</v>
      </c>
      <c r="AM19" s="101">
        <v>26</v>
      </c>
      <c r="AN19" s="101">
        <v>16</v>
      </c>
      <c r="AO19" s="101">
        <v>1499</v>
      </c>
      <c r="AP19" s="101">
        <v>548</v>
      </c>
      <c r="AQ19" s="101">
        <v>78</v>
      </c>
      <c r="AR19" s="101">
        <v>757</v>
      </c>
      <c r="AS19" s="101">
        <v>202</v>
      </c>
      <c r="AT19" s="112">
        <v>2936702</v>
      </c>
      <c r="AU19" s="107"/>
      <c r="AV19" s="107"/>
    </row>
    <row r="20" spans="1:48" x14ac:dyDescent="0.2">
      <c r="A20" s="110" t="s">
        <v>33</v>
      </c>
      <c r="B20" s="110" t="s">
        <v>17</v>
      </c>
      <c r="C20" s="101">
        <v>2084</v>
      </c>
      <c r="D20" s="101">
        <v>1209</v>
      </c>
      <c r="E20" s="101">
        <v>67</v>
      </c>
      <c r="F20" s="101">
        <v>727</v>
      </c>
      <c r="G20" s="101">
        <v>2968</v>
      </c>
      <c r="H20" s="101">
        <v>1129</v>
      </c>
      <c r="I20" s="101">
        <v>57</v>
      </c>
      <c r="J20" s="101">
        <v>212</v>
      </c>
      <c r="K20" s="101">
        <v>77</v>
      </c>
      <c r="L20" s="101">
        <v>623</v>
      </c>
      <c r="M20" s="101">
        <v>3451</v>
      </c>
      <c r="N20" s="101">
        <v>12327</v>
      </c>
      <c r="O20" s="101">
        <v>12059</v>
      </c>
      <c r="P20" s="101">
        <v>67</v>
      </c>
      <c r="Q20" s="101">
        <v>21846</v>
      </c>
      <c r="R20" s="101">
        <v>17094</v>
      </c>
      <c r="S20" s="101">
        <v>831</v>
      </c>
      <c r="T20" s="101">
        <v>9749</v>
      </c>
      <c r="U20" s="101">
        <v>335</v>
      </c>
      <c r="V20" s="101">
        <v>32</v>
      </c>
      <c r="W20" s="101">
        <v>2577</v>
      </c>
      <c r="X20" s="101">
        <v>6816</v>
      </c>
      <c r="Y20" s="101">
        <v>67</v>
      </c>
      <c r="Z20" s="101">
        <v>5045</v>
      </c>
      <c r="AA20" s="101">
        <v>25</v>
      </c>
      <c r="AB20" s="101">
        <v>3</v>
      </c>
      <c r="AC20" s="101">
        <v>1763</v>
      </c>
      <c r="AD20" s="101">
        <v>200</v>
      </c>
      <c r="AE20" s="101">
        <v>55</v>
      </c>
      <c r="AF20" s="101">
        <v>4848</v>
      </c>
      <c r="AG20" s="101">
        <v>258</v>
      </c>
      <c r="AH20" s="101">
        <v>9069</v>
      </c>
      <c r="AI20" s="101">
        <v>845</v>
      </c>
      <c r="AJ20" s="101">
        <v>845</v>
      </c>
      <c r="AK20" s="101">
        <v>9562</v>
      </c>
      <c r="AL20" s="101">
        <v>9562</v>
      </c>
      <c r="AM20" s="101">
        <v>40</v>
      </c>
      <c r="AN20" s="101">
        <v>137</v>
      </c>
      <c r="AO20" s="101">
        <v>5085</v>
      </c>
      <c r="AP20" s="101">
        <v>586</v>
      </c>
      <c r="AQ20" s="101">
        <v>79</v>
      </c>
      <c r="AR20" s="101">
        <v>815</v>
      </c>
      <c r="AS20" s="101">
        <v>296</v>
      </c>
      <c r="AT20" s="112">
        <v>4256540</v>
      </c>
      <c r="AU20" s="107"/>
      <c r="AV20" s="107"/>
    </row>
    <row r="21" spans="1:48" x14ac:dyDescent="0.2">
      <c r="A21" s="110" t="s">
        <v>34</v>
      </c>
      <c r="B21" s="110" t="s">
        <v>17</v>
      </c>
      <c r="C21" s="101">
        <v>23</v>
      </c>
      <c r="D21" s="101">
        <v>6</v>
      </c>
      <c r="E21" s="101">
        <v>1</v>
      </c>
      <c r="F21" s="101">
        <v>8</v>
      </c>
      <c r="G21" s="101">
        <v>96</v>
      </c>
      <c r="H21" s="101">
        <v>34</v>
      </c>
      <c r="I21" s="101">
        <v>4</v>
      </c>
      <c r="J21" s="101">
        <v>11</v>
      </c>
      <c r="K21" s="101">
        <v>7</v>
      </c>
      <c r="L21" s="101">
        <v>32</v>
      </c>
      <c r="M21" s="101">
        <v>86</v>
      </c>
      <c r="N21" s="101">
        <v>405</v>
      </c>
      <c r="O21" s="101">
        <v>242</v>
      </c>
      <c r="P21" s="101">
        <v>3</v>
      </c>
      <c r="Q21" s="101">
        <v>839</v>
      </c>
      <c r="R21" s="101">
        <v>759</v>
      </c>
      <c r="S21" s="101">
        <v>8</v>
      </c>
      <c r="T21" s="101">
        <v>267</v>
      </c>
      <c r="U21" s="101">
        <v>34</v>
      </c>
      <c r="V21" s="101">
        <v>3</v>
      </c>
      <c r="W21" s="101">
        <v>153</v>
      </c>
      <c r="X21" s="101">
        <v>270</v>
      </c>
      <c r="Y21" s="101">
        <v>7</v>
      </c>
      <c r="Z21" s="101">
        <v>265</v>
      </c>
      <c r="AA21" s="101">
        <v>0</v>
      </c>
      <c r="AB21" s="101">
        <v>0</v>
      </c>
      <c r="AC21" s="101">
        <v>63</v>
      </c>
      <c r="AD21" s="101">
        <v>6</v>
      </c>
      <c r="AE21" s="101">
        <v>1</v>
      </c>
      <c r="AF21" s="101">
        <v>133</v>
      </c>
      <c r="AG21" s="101">
        <v>39</v>
      </c>
      <c r="AH21" s="101">
        <v>398</v>
      </c>
      <c r="AI21" s="101">
        <v>14</v>
      </c>
      <c r="AJ21" s="101">
        <v>14</v>
      </c>
      <c r="AK21" s="101">
        <v>384</v>
      </c>
      <c r="AL21" s="111">
        <v>345</v>
      </c>
      <c r="AM21" s="101">
        <v>0</v>
      </c>
      <c r="AN21" s="101">
        <v>1</v>
      </c>
      <c r="AO21" s="101">
        <v>135</v>
      </c>
      <c r="AP21" s="101">
        <v>12</v>
      </c>
      <c r="AQ21" s="101">
        <v>1</v>
      </c>
      <c r="AR21" s="101">
        <v>41</v>
      </c>
      <c r="AS21" s="101">
        <v>24</v>
      </c>
      <c r="AT21" s="112">
        <v>222770</v>
      </c>
      <c r="AU21" s="107"/>
      <c r="AV21" s="107"/>
    </row>
    <row r="22" spans="1:48" x14ac:dyDescent="0.2">
      <c r="A22" s="110" t="s">
        <v>35</v>
      </c>
      <c r="B22" s="110" t="s">
        <v>15</v>
      </c>
      <c r="C22" s="101">
        <v>78</v>
      </c>
      <c r="D22" s="101">
        <v>4</v>
      </c>
      <c r="E22" s="101">
        <v>2</v>
      </c>
      <c r="F22" s="101">
        <v>5</v>
      </c>
      <c r="G22" s="101">
        <v>99</v>
      </c>
      <c r="H22" s="101">
        <v>41</v>
      </c>
      <c r="I22" s="101">
        <v>0</v>
      </c>
      <c r="J22" s="101">
        <v>24</v>
      </c>
      <c r="K22" s="101">
        <v>2</v>
      </c>
      <c r="L22" s="101">
        <v>9</v>
      </c>
      <c r="M22" s="101">
        <v>160</v>
      </c>
      <c r="N22" s="101">
        <v>1524</v>
      </c>
      <c r="O22" s="101">
        <v>881</v>
      </c>
      <c r="P22" s="101">
        <v>1</v>
      </c>
      <c r="Q22" s="101">
        <v>1987</v>
      </c>
      <c r="R22" s="101">
        <v>1615</v>
      </c>
      <c r="S22" s="101">
        <v>41</v>
      </c>
      <c r="T22" s="101">
        <v>236</v>
      </c>
      <c r="U22" s="101">
        <v>35</v>
      </c>
      <c r="V22" s="101">
        <v>3</v>
      </c>
      <c r="W22" s="101">
        <v>348</v>
      </c>
      <c r="X22" s="101">
        <v>1134</v>
      </c>
      <c r="Y22" s="101">
        <v>15</v>
      </c>
      <c r="Z22" s="101">
        <v>189</v>
      </c>
      <c r="AA22" s="101">
        <v>1</v>
      </c>
      <c r="AB22" s="101">
        <v>0</v>
      </c>
      <c r="AC22" s="101">
        <v>89</v>
      </c>
      <c r="AD22" s="101">
        <v>2</v>
      </c>
      <c r="AE22" s="101">
        <v>0</v>
      </c>
      <c r="AF22" s="101">
        <v>403</v>
      </c>
      <c r="AG22" s="101">
        <v>2</v>
      </c>
      <c r="AH22" s="101">
        <v>345</v>
      </c>
      <c r="AI22" s="101">
        <v>43</v>
      </c>
      <c r="AJ22" s="101">
        <v>43</v>
      </c>
      <c r="AK22" s="101">
        <v>632</v>
      </c>
      <c r="AL22" s="101">
        <v>632</v>
      </c>
      <c r="AM22" s="101">
        <v>0</v>
      </c>
      <c r="AN22" s="101">
        <v>5</v>
      </c>
      <c r="AO22" s="101">
        <v>220</v>
      </c>
      <c r="AP22" s="101">
        <v>124</v>
      </c>
      <c r="AQ22" s="101">
        <v>2</v>
      </c>
      <c r="AR22" s="101">
        <v>266</v>
      </c>
      <c r="AS22" s="101">
        <v>10</v>
      </c>
      <c r="AT22" s="112"/>
      <c r="AU22" s="107"/>
      <c r="AV22" s="107"/>
    </row>
    <row r="23" spans="1:48" x14ac:dyDescent="0.2">
      <c r="A23" s="110" t="s">
        <v>36</v>
      </c>
      <c r="B23" s="110" t="s">
        <v>17</v>
      </c>
      <c r="C23" s="101">
        <v>57</v>
      </c>
      <c r="D23" s="101">
        <v>26</v>
      </c>
      <c r="E23" s="101">
        <v>6</v>
      </c>
      <c r="F23" s="101">
        <v>14</v>
      </c>
      <c r="G23" s="101">
        <v>161</v>
      </c>
      <c r="H23" s="101">
        <v>66</v>
      </c>
      <c r="I23" s="101">
        <v>3</v>
      </c>
      <c r="J23" s="101">
        <v>15</v>
      </c>
      <c r="K23" s="101">
        <v>9</v>
      </c>
      <c r="L23" s="101">
        <v>30</v>
      </c>
      <c r="M23" s="101">
        <v>125</v>
      </c>
      <c r="N23" s="101">
        <v>644</v>
      </c>
      <c r="O23" s="101">
        <v>526</v>
      </c>
      <c r="P23" s="101">
        <v>4</v>
      </c>
      <c r="Q23" s="101">
        <v>949</v>
      </c>
      <c r="R23" s="101">
        <v>1033</v>
      </c>
      <c r="S23" s="101">
        <v>13</v>
      </c>
      <c r="T23" s="101">
        <v>444</v>
      </c>
      <c r="U23" s="101">
        <v>47</v>
      </c>
      <c r="V23" s="101">
        <v>3</v>
      </c>
      <c r="W23" s="101">
        <v>201</v>
      </c>
      <c r="X23" s="101">
        <v>277</v>
      </c>
      <c r="Y23" s="101">
        <v>9</v>
      </c>
      <c r="Z23" s="101">
        <v>310</v>
      </c>
      <c r="AA23" s="101">
        <v>0</v>
      </c>
      <c r="AB23" s="101">
        <v>0</v>
      </c>
      <c r="AC23" s="101">
        <v>148</v>
      </c>
      <c r="AD23" s="101">
        <v>9</v>
      </c>
      <c r="AE23" s="101">
        <v>6</v>
      </c>
      <c r="AF23" s="101">
        <v>222</v>
      </c>
      <c r="AG23" s="101">
        <v>13</v>
      </c>
      <c r="AH23" s="101">
        <v>580</v>
      </c>
      <c r="AI23" s="101">
        <v>15</v>
      </c>
      <c r="AJ23" s="101">
        <v>15</v>
      </c>
      <c r="AK23" s="101">
        <v>503</v>
      </c>
      <c r="AL23" s="101">
        <v>503</v>
      </c>
      <c r="AM23" s="101">
        <v>3</v>
      </c>
      <c r="AN23" s="101">
        <v>26</v>
      </c>
      <c r="AO23" s="101">
        <v>133</v>
      </c>
      <c r="AP23" s="101">
        <v>27</v>
      </c>
      <c r="AQ23" s="101">
        <v>4</v>
      </c>
      <c r="AR23" s="101">
        <v>28</v>
      </c>
      <c r="AS23" s="101">
        <v>7</v>
      </c>
      <c r="AT23" s="112">
        <v>197813</v>
      </c>
      <c r="AU23" s="107"/>
      <c r="AV23" s="107"/>
    </row>
    <row r="24" spans="1:48" x14ac:dyDescent="0.2">
      <c r="A24" s="110" t="s">
        <v>37</v>
      </c>
      <c r="B24" s="110" t="s">
        <v>15</v>
      </c>
      <c r="C24" s="101">
        <v>2258</v>
      </c>
      <c r="D24" s="101">
        <v>929</v>
      </c>
      <c r="E24" s="101">
        <v>117</v>
      </c>
      <c r="F24" s="101">
        <v>681</v>
      </c>
      <c r="G24" s="101">
        <v>5194</v>
      </c>
      <c r="H24" s="101">
        <v>2198</v>
      </c>
      <c r="I24" s="101">
        <v>44</v>
      </c>
      <c r="J24" s="101">
        <v>1634</v>
      </c>
      <c r="K24" s="101">
        <v>120</v>
      </c>
      <c r="L24" s="101">
        <v>1282</v>
      </c>
      <c r="M24" s="101">
        <v>2456</v>
      </c>
      <c r="N24" s="101">
        <v>14635</v>
      </c>
      <c r="O24" s="101">
        <v>10177</v>
      </c>
      <c r="P24" s="101">
        <v>246</v>
      </c>
      <c r="Q24" s="101">
        <v>40412</v>
      </c>
      <c r="R24" s="101">
        <v>27953</v>
      </c>
      <c r="S24" s="101">
        <v>250</v>
      </c>
      <c r="T24" s="101">
        <v>6003</v>
      </c>
      <c r="U24" s="101">
        <v>2162</v>
      </c>
      <c r="V24" s="101">
        <v>413</v>
      </c>
      <c r="W24" s="101">
        <v>8225</v>
      </c>
      <c r="X24" s="101">
        <v>17193</v>
      </c>
      <c r="Y24" s="101">
        <v>266</v>
      </c>
      <c r="Z24" s="101">
        <v>6755</v>
      </c>
      <c r="AA24" s="101">
        <v>68</v>
      </c>
      <c r="AB24" s="101">
        <v>14</v>
      </c>
      <c r="AC24" s="101">
        <v>1384</v>
      </c>
      <c r="AD24" s="101">
        <v>44</v>
      </c>
      <c r="AE24" s="101">
        <v>1</v>
      </c>
      <c r="AF24" s="101">
        <v>8003</v>
      </c>
      <c r="AG24" s="101">
        <v>88</v>
      </c>
      <c r="AH24" s="101">
        <v>18299</v>
      </c>
      <c r="AI24" s="101">
        <v>538</v>
      </c>
      <c r="AJ24" s="101">
        <v>538</v>
      </c>
      <c r="AK24" s="101">
        <v>15901</v>
      </c>
      <c r="AL24" s="101">
        <v>15901</v>
      </c>
      <c r="AM24" s="101">
        <v>33</v>
      </c>
      <c r="AN24" s="101">
        <v>35</v>
      </c>
      <c r="AO24" s="101">
        <v>2387</v>
      </c>
      <c r="AP24" s="101">
        <v>2155</v>
      </c>
      <c r="AQ24" s="101">
        <v>47</v>
      </c>
      <c r="AR24" s="101">
        <v>3319</v>
      </c>
      <c r="AS24" s="101">
        <v>511</v>
      </c>
      <c r="AT24" s="112">
        <v>3534743</v>
      </c>
      <c r="AU24" s="107"/>
      <c r="AV24" s="107"/>
    </row>
    <row r="25" spans="1:48" x14ac:dyDescent="0.2">
      <c r="A25" s="110" t="s">
        <v>38</v>
      </c>
      <c r="B25" s="110" t="s">
        <v>15</v>
      </c>
      <c r="C25" s="101">
        <v>30</v>
      </c>
      <c r="D25" s="101">
        <v>12</v>
      </c>
      <c r="E25" s="101">
        <v>3</v>
      </c>
      <c r="F25" s="101">
        <v>10</v>
      </c>
      <c r="G25" s="101">
        <v>35</v>
      </c>
      <c r="H25" s="101">
        <v>21</v>
      </c>
      <c r="I25" s="101">
        <v>0</v>
      </c>
      <c r="J25" s="101">
        <v>12</v>
      </c>
      <c r="K25" s="101">
        <v>6</v>
      </c>
      <c r="L25" s="101">
        <v>18</v>
      </c>
      <c r="M25" s="101">
        <v>141</v>
      </c>
      <c r="N25" s="101">
        <v>250</v>
      </c>
      <c r="O25" s="101">
        <v>146</v>
      </c>
      <c r="P25" s="101">
        <v>9</v>
      </c>
      <c r="Q25" s="101">
        <v>858</v>
      </c>
      <c r="R25" s="101">
        <v>585</v>
      </c>
      <c r="S25" s="101">
        <v>32</v>
      </c>
      <c r="T25" s="101">
        <v>136</v>
      </c>
      <c r="U25" s="101">
        <v>16</v>
      </c>
      <c r="V25" s="101">
        <v>7</v>
      </c>
      <c r="W25" s="101">
        <v>167</v>
      </c>
      <c r="X25" s="101">
        <v>569</v>
      </c>
      <c r="Y25" s="101">
        <v>4</v>
      </c>
      <c r="Z25" s="101">
        <v>305</v>
      </c>
      <c r="AA25" s="101">
        <v>1</v>
      </c>
      <c r="AB25" s="101">
        <v>0</v>
      </c>
      <c r="AC25" s="101">
        <v>19</v>
      </c>
      <c r="AD25" s="101">
        <v>3</v>
      </c>
      <c r="AE25" s="101">
        <v>0</v>
      </c>
      <c r="AF25" s="101">
        <v>123</v>
      </c>
      <c r="AG25" s="101">
        <v>5</v>
      </c>
      <c r="AH25" s="101">
        <v>178</v>
      </c>
      <c r="AI25" s="101">
        <v>15</v>
      </c>
      <c r="AJ25" s="101">
        <v>15</v>
      </c>
      <c r="AK25" s="101">
        <v>310</v>
      </c>
      <c r="AL25" s="101">
        <v>310</v>
      </c>
      <c r="AM25" s="101">
        <v>3</v>
      </c>
      <c r="AN25" s="101">
        <v>1</v>
      </c>
      <c r="AO25" s="101">
        <v>123</v>
      </c>
      <c r="AP25" s="101">
        <v>149</v>
      </c>
      <c r="AQ25" s="101">
        <v>0</v>
      </c>
      <c r="AR25" s="101">
        <v>120</v>
      </c>
      <c r="AS25" s="101">
        <v>7</v>
      </c>
      <c r="AT25" s="112">
        <v>1289295</v>
      </c>
      <c r="AU25" s="107"/>
      <c r="AV25" s="107"/>
    </row>
    <row r="26" spans="1:48" x14ac:dyDescent="0.2">
      <c r="A26" s="110" t="s">
        <v>39</v>
      </c>
      <c r="B26" s="110" t="s">
        <v>17</v>
      </c>
      <c r="C26" s="101">
        <v>56</v>
      </c>
      <c r="D26" s="101">
        <v>35</v>
      </c>
      <c r="E26" s="101">
        <v>2</v>
      </c>
      <c r="F26" s="101">
        <v>20</v>
      </c>
      <c r="G26" s="101">
        <v>159</v>
      </c>
      <c r="H26" s="101">
        <v>57</v>
      </c>
      <c r="I26" s="101">
        <v>4</v>
      </c>
      <c r="J26" s="101">
        <v>25</v>
      </c>
      <c r="K26" s="101">
        <v>4</v>
      </c>
      <c r="L26" s="101">
        <v>61</v>
      </c>
      <c r="M26" s="101">
        <v>113</v>
      </c>
      <c r="N26" s="101">
        <v>652</v>
      </c>
      <c r="O26" s="101">
        <v>601</v>
      </c>
      <c r="P26" s="101">
        <v>9</v>
      </c>
      <c r="Q26" s="101">
        <v>1088</v>
      </c>
      <c r="R26" s="101">
        <v>1489</v>
      </c>
      <c r="S26" s="101">
        <v>75</v>
      </c>
      <c r="T26" s="101">
        <v>336</v>
      </c>
      <c r="U26" s="101">
        <v>65</v>
      </c>
      <c r="V26" s="101">
        <v>10</v>
      </c>
      <c r="W26" s="101">
        <v>136</v>
      </c>
      <c r="X26" s="101">
        <v>308</v>
      </c>
      <c r="Y26" s="101">
        <v>8</v>
      </c>
      <c r="Z26" s="101">
        <v>253</v>
      </c>
      <c r="AA26" s="101">
        <v>4</v>
      </c>
      <c r="AB26" s="101">
        <v>0</v>
      </c>
      <c r="AC26" s="101">
        <v>39</v>
      </c>
      <c r="AD26" s="101">
        <v>5</v>
      </c>
      <c r="AE26" s="101">
        <v>0</v>
      </c>
      <c r="AF26" s="101">
        <v>246</v>
      </c>
      <c r="AG26" s="101">
        <v>3</v>
      </c>
      <c r="AH26" s="101">
        <v>439</v>
      </c>
      <c r="AI26" s="101">
        <v>13</v>
      </c>
      <c r="AJ26" s="101">
        <v>13</v>
      </c>
      <c r="AK26" s="101">
        <v>614</v>
      </c>
      <c r="AL26" s="101">
        <v>614</v>
      </c>
      <c r="AM26" s="101">
        <v>0</v>
      </c>
      <c r="AN26" s="101">
        <v>0</v>
      </c>
      <c r="AO26" s="101">
        <v>112</v>
      </c>
      <c r="AP26" s="101">
        <v>18</v>
      </c>
      <c r="AQ26" s="101">
        <v>2</v>
      </c>
      <c r="AR26" s="101">
        <v>28</v>
      </c>
      <c r="AS26" s="101">
        <v>11</v>
      </c>
      <c r="AT26" s="112">
        <v>516146</v>
      </c>
      <c r="AU26" s="107"/>
      <c r="AV26" s="107"/>
    </row>
    <row r="27" spans="1:48" x14ac:dyDescent="0.2">
      <c r="A27" s="110" t="s">
        <v>40</v>
      </c>
      <c r="B27" s="110" t="s">
        <v>17</v>
      </c>
      <c r="C27" s="101">
        <v>270</v>
      </c>
      <c r="D27" s="101">
        <v>60</v>
      </c>
      <c r="E27" s="101">
        <v>36</v>
      </c>
      <c r="F27" s="101">
        <v>103</v>
      </c>
      <c r="G27" s="101">
        <v>438</v>
      </c>
      <c r="H27" s="101">
        <v>58</v>
      </c>
      <c r="I27" s="101">
        <v>4</v>
      </c>
      <c r="J27" s="101">
        <v>51</v>
      </c>
      <c r="K27" s="101">
        <v>10</v>
      </c>
      <c r="L27" s="101">
        <v>49</v>
      </c>
      <c r="M27" s="101">
        <v>302</v>
      </c>
      <c r="N27" s="101">
        <v>2359</v>
      </c>
      <c r="O27" s="101">
        <v>2004</v>
      </c>
      <c r="P27" s="101">
        <v>5</v>
      </c>
      <c r="Q27" s="101">
        <v>3798</v>
      </c>
      <c r="R27" s="101">
        <v>2788</v>
      </c>
      <c r="S27" s="101">
        <v>42</v>
      </c>
      <c r="T27" s="101">
        <v>958</v>
      </c>
      <c r="U27" s="101">
        <v>104</v>
      </c>
      <c r="V27" s="101">
        <v>17</v>
      </c>
      <c r="W27" s="101">
        <v>760</v>
      </c>
      <c r="X27" s="101">
        <v>1673</v>
      </c>
      <c r="Y27" s="101">
        <v>18</v>
      </c>
      <c r="Z27" s="101">
        <v>819</v>
      </c>
      <c r="AA27" s="101">
        <v>6</v>
      </c>
      <c r="AB27" s="101">
        <v>2</v>
      </c>
      <c r="AC27" s="101">
        <v>247</v>
      </c>
      <c r="AD27" s="101">
        <v>12</v>
      </c>
      <c r="AE27" s="101">
        <v>1</v>
      </c>
      <c r="AF27" s="101">
        <v>711</v>
      </c>
      <c r="AG27" s="101">
        <v>115</v>
      </c>
      <c r="AH27" s="101">
        <v>1936</v>
      </c>
      <c r="AI27" s="101">
        <v>105</v>
      </c>
      <c r="AJ27" s="101">
        <v>105</v>
      </c>
      <c r="AK27" s="101">
        <v>1380</v>
      </c>
      <c r="AL27" s="101">
        <v>1380</v>
      </c>
      <c r="AM27" s="101">
        <v>6</v>
      </c>
      <c r="AN27" s="101">
        <v>10</v>
      </c>
      <c r="AO27" s="101">
        <v>454</v>
      </c>
      <c r="AP27" s="101">
        <v>150</v>
      </c>
      <c r="AQ27" s="101">
        <v>6</v>
      </c>
      <c r="AR27" s="101">
        <v>185</v>
      </c>
      <c r="AS27" s="101">
        <v>101</v>
      </c>
      <c r="AT27" s="112">
        <v>2058330</v>
      </c>
      <c r="AU27" s="107"/>
      <c r="AV27" s="107"/>
    </row>
    <row r="28" spans="1:48" x14ac:dyDescent="0.2">
      <c r="A28" s="110" t="s">
        <v>41</v>
      </c>
      <c r="B28" s="110" t="s">
        <v>15</v>
      </c>
      <c r="C28" s="101">
        <v>20</v>
      </c>
      <c r="D28" s="101">
        <v>10</v>
      </c>
      <c r="E28" s="101">
        <v>0</v>
      </c>
      <c r="F28" s="101">
        <v>13</v>
      </c>
      <c r="G28" s="101">
        <v>67</v>
      </c>
      <c r="H28" s="101">
        <v>34</v>
      </c>
      <c r="I28" s="101">
        <v>5</v>
      </c>
      <c r="J28" s="101">
        <v>11</v>
      </c>
      <c r="K28" s="101">
        <v>17</v>
      </c>
      <c r="L28" s="101">
        <v>92</v>
      </c>
      <c r="M28" s="101">
        <v>260</v>
      </c>
      <c r="N28" s="101">
        <v>1162</v>
      </c>
      <c r="O28" s="101">
        <v>1775</v>
      </c>
      <c r="P28" s="101">
        <v>8</v>
      </c>
      <c r="Q28" s="101">
        <v>1473</v>
      </c>
      <c r="R28" s="101">
        <v>4643</v>
      </c>
      <c r="S28" s="101">
        <v>54</v>
      </c>
      <c r="T28" s="101">
        <v>609</v>
      </c>
      <c r="U28" s="101">
        <v>138</v>
      </c>
      <c r="V28" s="101">
        <v>51</v>
      </c>
      <c r="W28" s="101">
        <v>590</v>
      </c>
      <c r="X28" s="101">
        <v>600</v>
      </c>
      <c r="Y28" s="101">
        <v>22</v>
      </c>
      <c r="Z28" s="101">
        <v>389</v>
      </c>
      <c r="AA28" s="101">
        <v>3</v>
      </c>
      <c r="AB28" s="101">
        <v>0</v>
      </c>
      <c r="AC28" s="101">
        <v>7</v>
      </c>
      <c r="AD28" s="101">
        <v>0</v>
      </c>
      <c r="AE28" s="101">
        <v>1</v>
      </c>
      <c r="AF28" s="101">
        <v>163</v>
      </c>
      <c r="AG28" s="101">
        <v>0</v>
      </c>
      <c r="AH28" s="101">
        <v>1194</v>
      </c>
      <c r="AI28" s="101">
        <v>2</v>
      </c>
      <c r="AJ28" s="101">
        <v>2</v>
      </c>
      <c r="AK28" s="101">
        <v>1901</v>
      </c>
      <c r="AL28" s="111">
        <v>1805</v>
      </c>
      <c r="AM28" s="101">
        <v>0</v>
      </c>
      <c r="AN28" s="101">
        <v>0</v>
      </c>
      <c r="AO28" s="101">
        <v>462</v>
      </c>
      <c r="AP28" s="101">
        <v>52</v>
      </c>
      <c r="AQ28" s="101">
        <v>0</v>
      </c>
      <c r="AR28" s="101">
        <v>171</v>
      </c>
      <c r="AS28" s="101">
        <v>2</v>
      </c>
      <c r="AT28" s="112">
        <v>520703</v>
      </c>
      <c r="AU28" s="107"/>
      <c r="AV28" s="107"/>
    </row>
    <row r="29" spans="1:48" x14ac:dyDescent="0.2">
      <c r="A29" s="110" t="s">
        <v>129</v>
      </c>
      <c r="B29" s="110" t="s">
        <v>15</v>
      </c>
      <c r="C29" s="101">
        <v>1945</v>
      </c>
      <c r="D29" s="101">
        <v>180</v>
      </c>
      <c r="E29" s="101">
        <v>4</v>
      </c>
      <c r="F29" s="101">
        <v>157</v>
      </c>
      <c r="G29" s="101">
        <v>116</v>
      </c>
      <c r="H29" s="101">
        <v>167</v>
      </c>
      <c r="I29" s="101">
        <v>0</v>
      </c>
      <c r="J29" s="101">
        <v>9</v>
      </c>
      <c r="K29" s="101">
        <v>7</v>
      </c>
      <c r="L29" s="101">
        <v>30</v>
      </c>
      <c r="M29" s="101">
        <v>2769</v>
      </c>
      <c r="N29" s="101">
        <v>6903</v>
      </c>
      <c r="O29" s="101">
        <v>4724</v>
      </c>
      <c r="P29" s="101">
        <v>3</v>
      </c>
      <c r="Q29" s="101">
        <v>8755</v>
      </c>
      <c r="R29" s="101">
        <v>8433</v>
      </c>
      <c r="S29" s="101">
        <v>120</v>
      </c>
      <c r="T29" s="101">
        <v>6043</v>
      </c>
      <c r="U29" s="101">
        <v>59</v>
      </c>
      <c r="V29" s="101">
        <v>21</v>
      </c>
      <c r="W29" s="101">
        <v>500</v>
      </c>
      <c r="X29" s="101">
        <v>6476</v>
      </c>
      <c r="Y29" s="101">
        <v>30</v>
      </c>
      <c r="Z29" s="101">
        <v>3999</v>
      </c>
      <c r="AA29" s="101">
        <v>0</v>
      </c>
      <c r="AB29" s="101">
        <v>0</v>
      </c>
      <c r="AC29" s="101">
        <v>44</v>
      </c>
      <c r="AD29" s="101">
        <v>6</v>
      </c>
      <c r="AE29" s="101">
        <v>0</v>
      </c>
      <c r="AF29" s="101">
        <v>1064</v>
      </c>
      <c r="AG29" s="101">
        <v>5</v>
      </c>
      <c r="AH29" s="101">
        <v>1195</v>
      </c>
      <c r="AI29" s="101">
        <v>24</v>
      </c>
      <c r="AJ29" s="111">
        <v>16</v>
      </c>
      <c r="AK29" s="101">
        <v>4288</v>
      </c>
      <c r="AL29" s="111">
        <v>4073</v>
      </c>
      <c r="AM29" s="101">
        <v>99</v>
      </c>
      <c r="AN29" s="101">
        <v>0</v>
      </c>
      <c r="AO29" s="101">
        <v>4034</v>
      </c>
      <c r="AP29" s="101">
        <v>356</v>
      </c>
      <c r="AQ29" s="101">
        <v>3</v>
      </c>
      <c r="AR29" s="101">
        <v>331</v>
      </c>
      <c r="AS29" s="101">
        <v>74</v>
      </c>
      <c r="AT29" s="112">
        <v>4912147</v>
      </c>
      <c r="AU29" s="107"/>
      <c r="AV29" s="107"/>
    </row>
    <row r="30" spans="1:48" x14ac:dyDescent="0.2">
      <c r="A30" s="110" t="s">
        <v>42</v>
      </c>
      <c r="B30" s="110" t="s">
        <v>15</v>
      </c>
      <c r="C30" s="101">
        <v>3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1</v>
      </c>
      <c r="M30" s="101">
        <v>0</v>
      </c>
      <c r="N30" s="101">
        <v>11</v>
      </c>
      <c r="O30" s="101">
        <v>7</v>
      </c>
      <c r="P30" s="101">
        <v>0</v>
      </c>
      <c r="Q30" s="101">
        <v>23</v>
      </c>
      <c r="R30" s="101">
        <v>11</v>
      </c>
      <c r="S30" s="101">
        <v>0</v>
      </c>
      <c r="T30" s="101">
        <v>1</v>
      </c>
      <c r="U30" s="101">
        <v>2</v>
      </c>
      <c r="V30" s="101">
        <v>0</v>
      </c>
      <c r="W30" s="101">
        <v>6</v>
      </c>
      <c r="X30" s="101">
        <v>7</v>
      </c>
      <c r="Y30" s="101">
        <v>0</v>
      </c>
      <c r="Z30" s="101">
        <v>6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4</v>
      </c>
      <c r="AI30" s="101">
        <v>2</v>
      </c>
      <c r="AJ30" s="101">
        <v>2</v>
      </c>
      <c r="AK30" s="101">
        <v>3</v>
      </c>
      <c r="AL30" s="101">
        <v>3</v>
      </c>
      <c r="AM30" s="101">
        <v>0</v>
      </c>
      <c r="AN30" s="101">
        <v>0</v>
      </c>
      <c r="AO30" s="101">
        <v>2</v>
      </c>
      <c r="AP30" s="101">
        <v>1</v>
      </c>
      <c r="AQ30" s="101">
        <v>0</v>
      </c>
      <c r="AR30" s="101">
        <v>2</v>
      </c>
      <c r="AS30" s="101">
        <v>0</v>
      </c>
      <c r="AT30" s="112">
        <v>186610</v>
      </c>
      <c r="AU30" s="107"/>
      <c r="AV30" s="107"/>
    </row>
    <row r="31" spans="1:48" x14ac:dyDescent="0.2">
      <c r="A31" s="110" t="s">
        <v>43</v>
      </c>
      <c r="B31" s="110" t="s">
        <v>17</v>
      </c>
      <c r="C31" s="101">
        <v>68</v>
      </c>
      <c r="D31" s="101">
        <v>35</v>
      </c>
      <c r="E31" s="101">
        <v>1</v>
      </c>
      <c r="F31" s="101">
        <v>10</v>
      </c>
      <c r="G31" s="101">
        <v>127</v>
      </c>
      <c r="H31" s="101">
        <v>21</v>
      </c>
      <c r="I31" s="101">
        <v>3</v>
      </c>
      <c r="J31" s="101">
        <v>5</v>
      </c>
      <c r="K31" s="101">
        <v>0</v>
      </c>
      <c r="L31" s="101">
        <v>11</v>
      </c>
      <c r="M31" s="101">
        <v>23</v>
      </c>
      <c r="N31" s="101">
        <v>229</v>
      </c>
      <c r="O31" s="101">
        <v>128</v>
      </c>
      <c r="P31" s="101">
        <v>2</v>
      </c>
      <c r="Q31" s="101">
        <v>392</v>
      </c>
      <c r="R31" s="101">
        <v>405</v>
      </c>
      <c r="S31" s="101">
        <v>7</v>
      </c>
      <c r="T31" s="101">
        <v>132</v>
      </c>
      <c r="U31" s="101">
        <v>17</v>
      </c>
      <c r="V31" s="101">
        <v>0</v>
      </c>
      <c r="W31" s="101">
        <v>82</v>
      </c>
      <c r="X31" s="101">
        <v>115</v>
      </c>
      <c r="Y31" s="101">
        <v>19</v>
      </c>
      <c r="Z31" s="101">
        <v>91</v>
      </c>
      <c r="AA31" s="101">
        <v>0</v>
      </c>
      <c r="AB31" s="101">
        <v>0</v>
      </c>
      <c r="AC31" s="101">
        <v>47</v>
      </c>
      <c r="AD31" s="101">
        <v>0</v>
      </c>
      <c r="AE31" s="101">
        <v>1</v>
      </c>
      <c r="AF31" s="101">
        <v>122</v>
      </c>
      <c r="AG31" s="101">
        <v>6</v>
      </c>
      <c r="AH31" s="101">
        <v>286</v>
      </c>
      <c r="AI31" s="101">
        <v>6</v>
      </c>
      <c r="AJ31" s="101">
        <v>6</v>
      </c>
      <c r="AK31" s="101">
        <v>196</v>
      </c>
      <c r="AL31" s="101">
        <v>196</v>
      </c>
      <c r="AM31" s="101">
        <v>7</v>
      </c>
      <c r="AN31" s="101">
        <v>2</v>
      </c>
      <c r="AO31" s="101">
        <v>25</v>
      </c>
      <c r="AP31" s="101">
        <v>14</v>
      </c>
      <c r="AQ31" s="101">
        <v>0</v>
      </c>
      <c r="AR31" s="101">
        <v>23</v>
      </c>
      <c r="AS31" s="101">
        <v>15</v>
      </c>
      <c r="AT31" s="112">
        <v>86898</v>
      </c>
      <c r="AU31" s="107"/>
      <c r="AV31" s="107"/>
    </row>
    <row r="32" spans="1:48" x14ac:dyDescent="0.2">
      <c r="A32" s="110" t="s">
        <v>44</v>
      </c>
      <c r="B32" s="110" t="s">
        <v>15</v>
      </c>
      <c r="C32" s="101">
        <v>114</v>
      </c>
      <c r="D32" s="101">
        <v>21</v>
      </c>
      <c r="E32" s="101">
        <v>4</v>
      </c>
      <c r="F32" s="101">
        <v>13</v>
      </c>
      <c r="G32" s="101">
        <v>219</v>
      </c>
      <c r="H32" s="101">
        <v>66</v>
      </c>
      <c r="I32" s="101">
        <v>5</v>
      </c>
      <c r="J32" s="101">
        <v>39</v>
      </c>
      <c r="K32" s="101">
        <v>1</v>
      </c>
      <c r="L32" s="101">
        <v>78</v>
      </c>
      <c r="M32" s="101">
        <v>163</v>
      </c>
      <c r="N32" s="101">
        <v>1467</v>
      </c>
      <c r="O32" s="101">
        <v>774</v>
      </c>
      <c r="P32" s="101">
        <v>0</v>
      </c>
      <c r="Q32" s="101">
        <v>2456</v>
      </c>
      <c r="R32" s="101">
        <v>1662</v>
      </c>
      <c r="S32" s="101">
        <v>59</v>
      </c>
      <c r="T32" s="101">
        <v>385</v>
      </c>
      <c r="U32" s="101">
        <v>54</v>
      </c>
      <c r="V32" s="101">
        <v>4</v>
      </c>
      <c r="W32" s="101">
        <v>402</v>
      </c>
      <c r="X32" s="101">
        <v>1199</v>
      </c>
      <c r="Y32" s="101">
        <v>14</v>
      </c>
      <c r="Z32" s="101">
        <v>466</v>
      </c>
      <c r="AA32" s="101">
        <v>1</v>
      </c>
      <c r="AB32" s="101">
        <v>0</v>
      </c>
      <c r="AC32" s="101">
        <v>94</v>
      </c>
      <c r="AD32" s="101">
        <v>0</v>
      </c>
      <c r="AE32" s="101">
        <v>0</v>
      </c>
      <c r="AF32" s="101">
        <v>370</v>
      </c>
      <c r="AG32" s="101">
        <v>4</v>
      </c>
      <c r="AH32" s="101">
        <v>731</v>
      </c>
      <c r="AI32" s="101">
        <v>32</v>
      </c>
      <c r="AJ32" s="101">
        <v>32</v>
      </c>
      <c r="AK32" s="101">
        <v>845</v>
      </c>
      <c r="AL32" s="101">
        <v>845</v>
      </c>
      <c r="AM32" s="101">
        <v>5</v>
      </c>
      <c r="AN32" s="101">
        <v>0</v>
      </c>
      <c r="AO32" s="101">
        <v>270</v>
      </c>
      <c r="AP32" s="101">
        <v>227</v>
      </c>
      <c r="AQ32" s="101">
        <v>2</v>
      </c>
      <c r="AR32" s="101">
        <v>218</v>
      </c>
      <c r="AS32" s="101">
        <v>40</v>
      </c>
      <c r="AT32" s="112">
        <v>439373</v>
      </c>
      <c r="AU32" s="107"/>
      <c r="AV32" s="107"/>
    </row>
    <row r="33" spans="1:48" x14ac:dyDescent="0.2">
      <c r="A33" s="110" t="s">
        <v>45</v>
      </c>
      <c r="B33" s="110" t="s">
        <v>22</v>
      </c>
      <c r="C33" s="101">
        <v>134</v>
      </c>
      <c r="D33" s="101">
        <v>26</v>
      </c>
      <c r="E33" s="101">
        <v>42</v>
      </c>
      <c r="F33" s="101">
        <v>70</v>
      </c>
      <c r="G33" s="101">
        <v>306</v>
      </c>
      <c r="H33" s="101">
        <v>82</v>
      </c>
      <c r="I33" s="101">
        <v>1</v>
      </c>
      <c r="J33" s="101">
        <v>35</v>
      </c>
      <c r="K33" s="101">
        <v>9</v>
      </c>
      <c r="L33" s="101">
        <v>86</v>
      </c>
      <c r="M33" s="101">
        <v>277</v>
      </c>
      <c r="N33" s="101">
        <v>1757</v>
      </c>
      <c r="O33" s="101">
        <v>836</v>
      </c>
      <c r="P33" s="101">
        <v>6</v>
      </c>
      <c r="Q33" s="101">
        <v>3566</v>
      </c>
      <c r="R33" s="101">
        <v>2705</v>
      </c>
      <c r="S33" s="101">
        <v>37</v>
      </c>
      <c r="T33" s="101">
        <v>564</v>
      </c>
      <c r="U33" s="101">
        <v>111</v>
      </c>
      <c r="V33" s="101">
        <v>18</v>
      </c>
      <c r="W33" s="101">
        <v>495</v>
      </c>
      <c r="X33" s="101">
        <v>1398</v>
      </c>
      <c r="Y33" s="101">
        <v>17</v>
      </c>
      <c r="Z33" s="101">
        <v>747</v>
      </c>
      <c r="AA33" s="101">
        <v>7</v>
      </c>
      <c r="AB33" s="101">
        <v>0</v>
      </c>
      <c r="AC33" s="101">
        <v>94</v>
      </c>
      <c r="AD33" s="101">
        <v>9</v>
      </c>
      <c r="AE33" s="101">
        <v>0</v>
      </c>
      <c r="AF33" s="101">
        <v>543</v>
      </c>
      <c r="AG33" s="101">
        <v>12</v>
      </c>
      <c r="AH33" s="101">
        <v>1418</v>
      </c>
      <c r="AI33" s="101">
        <v>59</v>
      </c>
      <c r="AJ33" s="101">
        <v>59</v>
      </c>
      <c r="AK33" s="101">
        <v>1535</v>
      </c>
      <c r="AL33" s="101">
        <v>1535</v>
      </c>
      <c r="AM33" s="101">
        <v>1</v>
      </c>
      <c r="AN33" s="101">
        <v>3</v>
      </c>
      <c r="AO33" s="101">
        <v>349</v>
      </c>
      <c r="AP33" s="101">
        <v>87</v>
      </c>
      <c r="AQ33" s="101">
        <v>13</v>
      </c>
      <c r="AR33" s="101">
        <v>217</v>
      </c>
      <c r="AS33" s="101">
        <v>75</v>
      </c>
      <c r="AT33" s="112">
        <v>1322740</v>
      </c>
      <c r="AU33" s="107"/>
      <c r="AV33" s="107"/>
    </row>
    <row r="34" spans="1:48" x14ac:dyDescent="0.2">
      <c r="A34" s="110" t="s">
        <v>46</v>
      </c>
      <c r="B34" s="110" t="s">
        <v>30</v>
      </c>
      <c r="C34" s="101">
        <v>40</v>
      </c>
      <c r="D34" s="101">
        <v>16</v>
      </c>
      <c r="E34" s="101">
        <v>2</v>
      </c>
      <c r="F34" s="101">
        <v>2</v>
      </c>
      <c r="G34" s="101">
        <v>143</v>
      </c>
      <c r="H34" s="101">
        <v>24</v>
      </c>
      <c r="I34" s="101">
        <v>2</v>
      </c>
      <c r="J34" s="101">
        <v>6</v>
      </c>
      <c r="K34" s="101">
        <v>1</v>
      </c>
      <c r="L34" s="101">
        <v>16</v>
      </c>
      <c r="M34" s="101">
        <v>59</v>
      </c>
      <c r="N34" s="101">
        <v>356</v>
      </c>
      <c r="O34" s="101">
        <v>152</v>
      </c>
      <c r="P34" s="101">
        <v>0</v>
      </c>
      <c r="Q34" s="101">
        <v>956</v>
      </c>
      <c r="R34" s="101">
        <v>496</v>
      </c>
      <c r="S34" s="101">
        <v>3</v>
      </c>
      <c r="T34" s="101">
        <v>67</v>
      </c>
      <c r="U34" s="101">
        <v>19</v>
      </c>
      <c r="V34" s="101">
        <v>3</v>
      </c>
      <c r="W34" s="101">
        <v>128</v>
      </c>
      <c r="X34" s="101">
        <v>484</v>
      </c>
      <c r="Y34" s="101">
        <v>3</v>
      </c>
      <c r="Z34" s="101">
        <v>213</v>
      </c>
      <c r="AA34" s="101">
        <v>0</v>
      </c>
      <c r="AB34" s="101">
        <v>0</v>
      </c>
      <c r="AC34" s="101">
        <v>49</v>
      </c>
      <c r="AD34" s="101">
        <v>0</v>
      </c>
      <c r="AE34" s="101">
        <v>0</v>
      </c>
      <c r="AF34" s="101">
        <v>232</v>
      </c>
      <c r="AG34" s="101">
        <v>9</v>
      </c>
      <c r="AH34" s="101">
        <v>882</v>
      </c>
      <c r="AI34" s="101">
        <v>25</v>
      </c>
      <c r="AJ34" s="101">
        <v>25</v>
      </c>
      <c r="AK34" s="101">
        <v>441</v>
      </c>
      <c r="AL34" s="101">
        <v>441</v>
      </c>
      <c r="AM34" s="101">
        <v>3</v>
      </c>
      <c r="AN34" s="101">
        <v>0</v>
      </c>
      <c r="AO34" s="101">
        <v>150</v>
      </c>
      <c r="AP34" s="101">
        <v>60</v>
      </c>
      <c r="AQ34" s="101">
        <v>7</v>
      </c>
      <c r="AR34" s="101">
        <v>91</v>
      </c>
      <c r="AS34" s="101">
        <v>18</v>
      </c>
      <c r="AT34" s="112">
        <v>133062</v>
      </c>
      <c r="AU34" s="107"/>
      <c r="AV34" s="107"/>
    </row>
    <row r="35" spans="1:48" x14ac:dyDescent="0.2">
      <c r="A35" s="110" t="s">
        <v>47</v>
      </c>
      <c r="B35" s="110" t="s">
        <v>17</v>
      </c>
      <c r="C35" s="101">
        <v>93</v>
      </c>
      <c r="D35" s="101">
        <v>84</v>
      </c>
      <c r="E35" s="101">
        <v>7</v>
      </c>
      <c r="F35" s="101">
        <v>75</v>
      </c>
      <c r="G35" s="101">
        <v>643</v>
      </c>
      <c r="H35" s="101">
        <v>264</v>
      </c>
      <c r="I35" s="101">
        <v>9</v>
      </c>
      <c r="J35" s="101">
        <v>47</v>
      </c>
      <c r="K35" s="101">
        <v>17</v>
      </c>
      <c r="L35" s="101">
        <v>92</v>
      </c>
      <c r="M35" s="101">
        <v>557</v>
      </c>
      <c r="N35" s="101">
        <v>4291</v>
      </c>
      <c r="O35" s="101">
        <v>1704</v>
      </c>
      <c r="P35" s="101">
        <v>18</v>
      </c>
      <c r="Q35" s="101">
        <v>5939</v>
      </c>
      <c r="R35" s="101">
        <v>5427</v>
      </c>
      <c r="S35" s="101">
        <v>6017</v>
      </c>
      <c r="T35" s="101">
        <v>2142</v>
      </c>
      <c r="U35" s="101">
        <v>188</v>
      </c>
      <c r="V35" s="101">
        <v>10</v>
      </c>
      <c r="W35" s="101">
        <v>551</v>
      </c>
      <c r="X35" s="101">
        <v>1923</v>
      </c>
      <c r="Y35" s="101">
        <v>38</v>
      </c>
      <c r="Z35" s="101">
        <v>945</v>
      </c>
      <c r="AA35" s="101">
        <v>5</v>
      </c>
      <c r="AB35" s="101">
        <v>0</v>
      </c>
      <c r="AC35" s="101">
        <v>168</v>
      </c>
      <c r="AD35" s="101">
        <v>20</v>
      </c>
      <c r="AE35" s="101">
        <v>2</v>
      </c>
      <c r="AF35" s="101">
        <v>794</v>
      </c>
      <c r="AG35" s="101">
        <v>43</v>
      </c>
      <c r="AH35" s="101">
        <v>2271</v>
      </c>
      <c r="AI35" s="101">
        <v>57</v>
      </c>
      <c r="AJ35" s="101">
        <v>57</v>
      </c>
      <c r="AK35" s="101">
        <v>2796</v>
      </c>
      <c r="AL35" s="101">
        <v>2796</v>
      </c>
      <c r="AM35" s="101">
        <v>1</v>
      </c>
      <c r="AN35" s="101">
        <v>7</v>
      </c>
      <c r="AO35" s="101">
        <v>1561</v>
      </c>
      <c r="AP35" s="101">
        <v>136</v>
      </c>
      <c r="AQ35" s="101">
        <v>18</v>
      </c>
      <c r="AR35" s="101">
        <v>311</v>
      </c>
      <c r="AS35" s="101">
        <v>164</v>
      </c>
      <c r="AT35" s="112">
        <v>1013595</v>
      </c>
      <c r="AU35" s="107"/>
      <c r="AV35" s="107"/>
    </row>
    <row r="36" spans="1:48" x14ac:dyDescent="0.2">
      <c r="A36" s="110" t="s">
        <v>48</v>
      </c>
      <c r="B36" s="110" t="s">
        <v>15</v>
      </c>
      <c r="C36" s="101">
        <v>6</v>
      </c>
      <c r="D36" s="101">
        <v>8</v>
      </c>
      <c r="E36" s="101">
        <v>0</v>
      </c>
      <c r="F36" s="101">
        <v>8</v>
      </c>
      <c r="G36" s="101">
        <v>20</v>
      </c>
      <c r="H36" s="101">
        <v>7</v>
      </c>
      <c r="I36" s="101">
        <v>1</v>
      </c>
      <c r="J36" s="101">
        <v>4</v>
      </c>
      <c r="K36" s="101">
        <v>6</v>
      </c>
      <c r="L36" s="101">
        <v>13</v>
      </c>
      <c r="M36" s="101">
        <v>31</v>
      </c>
      <c r="N36" s="101">
        <v>385</v>
      </c>
      <c r="O36" s="101">
        <v>145</v>
      </c>
      <c r="P36" s="101">
        <v>0</v>
      </c>
      <c r="Q36" s="101">
        <v>392</v>
      </c>
      <c r="R36" s="101">
        <v>392</v>
      </c>
      <c r="S36" s="101">
        <v>26</v>
      </c>
      <c r="T36" s="101">
        <v>240</v>
      </c>
      <c r="U36" s="101">
        <v>13</v>
      </c>
      <c r="V36" s="101">
        <v>0</v>
      </c>
      <c r="W36" s="101">
        <v>37</v>
      </c>
      <c r="X36" s="101">
        <v>62</v>
      </c>
      <c r="Y36" s="101">
        <v>4</v>
      </c>
      <c r="Z36" s="101">
        <v>110</v>
      </c>
      <c r="AA36" s="101">
        <v>0</v>
      </c>
      <c r="AB36" s="101">
        <v>0</v>
      </c>
      <c r="AC36" s="101">
        <v>1</v>
      </c>
      <c r="AD36" s="101">
        <v>7</v>
      </c>
      <c r="AE36" s="101">
        <v>0</v>
      </c>
      <c r="AF36" s="101">
        <v>46</v>
      </c>
      <c r="AG36" s="101">
        <v>8</v>
      </c>
      <c r="AH36" s="101">
        <v>137</v>
      </c>
      <c r="AI36" s="101">
        <v>0</v>
      </c>
      <c r="AJ36" s="101">
        <v>0</v>
      </c>
      <c r="AK36" s="101">
        <v>361</v>
      </c>
      <c r="AL36" s="101">
        <v>361</v>
      </c>
      <c r="AM36" s="101">
        <v>0</v>
      </c>
      <c r="AN36" s="101">
        <v>0</v>
      </c>
      <c r="AO36" s="101">
        <v>69</v>
      </c>
      <c r="AP36" s="101">
        <v>10</v>
      </c>
      <c r="AQ36" s="101">
        <v>0</v>
      </c>
      <c r="AR36" s="101">
        <v>37</v>
      </c>
      <c r="AS36" s="101">
        <v>5</v>
      </c>
      <c r="AT36" s="112">
        <v>257211</v>
      </c>
      <c r="AU36" s="107"/>
      <c r="AV36" s="107"/>
    </row>
    <row r="37" spans="1:48" x14ac:dyDescent="0.2">
      <c r="A37" s="110" t="s">
        <v>49</v>
      </c>
      <c r="B37" s="110" t="s">
        <v>30</v>
      </c>
      <c r="C37" s="101">
        <v>0</v>
      </c>
      <c r="D37" s="101">
        <v>0</v>
      </c>
      <c r="E37" s="101">
        <v>0</v>
      </c>
      <c r="F37" s="101">
        <v>4</v>
      </c>
      <c r="G37" s="101">
        <v>22</v>
      </c>
      <c r="H37" s="101">
        <v>14</v>
      </c>
      <c r="I37" s="101">
        <v>0</v>
      </c>
      <c r="J37" s="101">
        <v>4</v>
      </c>
      <c r="K37" s="101">
        <v>2</v>
      </c>
      <c r="L37" s="101">
        <v>1</v>
      </c>
      <c r="M37" s="101">
        <v>25</v>
      </c>
      <c r="N37" s="101">
        <v>79</v>
      </c>
      <c r="O37" s="101">
        <v>72</v>
      </c>
      <c r="P37" s="101">
        <v>5</v>
      </c>
      <c r="Q37" s="101">
        <v>257</v>
      </c>
      <c r="R37" s="101">
        <v>224</v>
      </c>
      <c r="S37" s="101">
        <v>10</v>
      </c>
      <c r="T37" s="101">
        <v>43</v>
      </c>
      <c r="U37" s="101">
        <v>5</v>
      </c>
      <c r="V37" s="101">
        <v>0</v>
      </c>
      <c r="W37" s="101">
        <v>64</v>
      </c>
      <c r="X37" s="101">
        <v>106</v>
      </c>
      <c r="Y37" s="101">
        <v>3</v>
      </c>
      <c r="Z37" s="101">
        <v>75</v>
      </c>
      <c r="AA37" s="101">
        <v>1</v>
      </c>
      <c r="AB37" s="101">
        <v>0</v>
      </c>
      <c r="AC37" s="101">
        <v>10</v>
      </c>
      <c r="AD37" s="101">
        <v>2</v>
      </c>
      <c r="AE37" s="101">
        <v>0</v>
      </c>
      <c r="AF37" s="101">
        <v>23</v>
      </c>
      <c r="AG37" s="101">
        <v>3</v>
      </c>
      <c r="AH37" s="101">
        <v>70</v>
      </c>
      <c r="AI37" s="101">
        <v>2</v>
      </c>
      <c r="AJ37" s="101">
        <v>2</v>
      </c>
      <c r="AK37" s="101">
        <v>144</v>
      </c>
      <c r="AL37" s="101">
        <v>144</v>
      </c>
      <c r="AM37" s="101">
        <v>0</v>
      </c>
      <c r="AN37" s="101">
        <v>0</v>
      </c>
      <c r="AO37" s="101">
        <v>25</v>
      </c>
      <c r="AP37" s="101">
        <v>22</v>
      </c>
      <c r="AQ37" s="101">
        <v>0</v>
      </c>
      <c r="AR37" s="101">
        <v>45</v>
      </c>
      <c r="AS37" s="101">
        <v>3</v>
      </c>
      <c r="AT37" s="112">
        <v>510588</v>
      </c>
      <c r="AU37" s="107"/>
      <c r="AV37" s="107"/>
    </row>
    <row r="38" spans="1:48" x14ac:dyDescent="0.2">
      <c r="A38" s="110" t="s">
        <v>50</v>
      </c>
      <c r="B38" s="110" t="s">
        <v>17</v>
      </c>
      <c r="C38" s="101">
        <v>1</v>
      </c>
      <c r="D38" s="101">
        <v>1</v>
      </c>
      <c r="E38" s="101">
        <v>0</v>
      </c>
      <c r="F38" s="101">
        <v>18</v>
      </c>
      <c r="G38" s="101">
        <v>33</v>
      </c>
      <c r="H38" s="101">
        <v>8</v>
      </c>
      <c r="I38" s="101">
        <v>10</v>
      </c>
      <c r="J38" s="101">
        <v>2</v>
      </c>
      <c r="K38" s="101">
        <v>9</v>
      </c>
      <c r="L38" s="101">
        <v>8</v>
      </c>
      <c r="M38" s="101">
        <v>113</v>
      </c>
      <c r="N38" s="101">
        <v>379</v>
      </c>
      <c r="O38" s="101">
        <v>175</v>
      </c>
      <c r="P38" s="101">
        <v>0</v>
      </c>
      <c r="Q38" s="101">
        <v>406</v>
      </c>
      <c r="R38" s="101">
        <v>441</v>
      </c>
      <c r="S38" s="101">
        <v>18</v>
      </c>
      <c r="T38" s="101">
        <v>255</v>
      </c>
      <c r="U38" s="101">
        <v>9</v>
      </c>
      <c r="V38" s="101">
        <v>0</v>
      </c>
      <c r="W38" s="101">
        <v>47</v>
      </c>
      <c r="X38" s="101">
        <v>47</v>
      </c>
      <c r="Y38" s="101">
        <v>8</v>
      </c>
      <c r="Z38" s="101">
        <v>124</v>
      </c>
      <c r="AA38" s="101">
        <v>0</v>
      </c>
      <c r="AB38" s="101">
        <v>0</v>
      </c>
      <c r="AC38" s="101">
        <v>1</v>
      </c>
      <c r="AD38" s="101">
        <v>2</v>
      </c>
      <c r="AE38" s="101">
        <v>0</v>
      </c>
      <c r="AF38" s="101">
        <v>56</v>
      </c>
      <c r="AG38" s="101">
        <v>3</v>
      </c>
      <c r="AH38" s="101">
        <v>188</v>
      </c>
      <c r="AI38" s="101">
        <v>0</v>
      </c>
      <c r="AJ38" s="101">
        <v>0</v>
      </c>
      <c r="AK38" s="101">
        <v>353</v>
      </c>
      <c r="AL38" s="101">
        <v>353</v>
      </c>
      <c r="AM38" s="101">
        <v>2</v>
      </c>
      <c r="AN38" s="101">
        <v>2</v>
      </c>
      <c r="AO38" s="101">
        <v>141</v>
      </c>
      <c r="AP38" s="101">
        <v>17</v>
      </c>
      <c r="AQ38" s="101">
        <v>2</v>
      </c>
      <c r="AR38" s="101">
        <v>44</v>
      </c>
      <c r="AS38" s="101">
        <v>10</v>
      </c>
      <c r="AT38" s="112">
        <v>541938</v>
      </c>
      <c r="AU38" s="107"/>
      <c r="AV38" s="107"/>
    </row>
    <row r="39" spans="1:48" x14ac:dyDescent="0.2">
      <c r="A39" s="110" t="s">
        <v>51</v>
      </c>
      <c r="B39" s="110" t="s">
        <v>15</v>
      </c>
      <c r="C39" s="101">
        <v>1</v>
      </c>
      <c r="D39" s="101">
        <v>0</v>
      </c>
      <c r="E39" s="101">
        <v>0</v>
      </c>
      <c r="F39" s="101">
        <v>2</v>
      </c>
      <c r="G39" s="101">
        <v>0</v>
      </c>
      <c r="H39" s="101">
        <v>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7</v>
      </c>
      <c r="O39" s="101">
        <v>7</v>
      </c>
      <c r="P39" s="101">
        <v>0</v>
      </c>
      <c r="Q39" s="101">
        <v>10</v>
      </c>
      <c r="R39" s="101">
        <v>8</v>
      </c>
      <c r="S39" s="101">
        <v>0</v>
      </c>
      <c r="T39" s="101">
        <v>0</v>
      </c>
      <c r="U39" s="101">
        <v>1</v>
      </c>
      <c r="V39" s="101">
        <v>0</v>
      </c>
      <c r="W39" s="101">
        <v>2</v>
      </c>
      <c r="X39" s="101">
        <v>3</v>
      </c>
      <c r="Y39" s="101">
        <v>0</v>
      </c>
      <c r="Z39" s="101">
        <v>1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3</v>
      </c>
      <c r="AI39" s="101">
        <v>0</v>
      </c>
      <c r="AJ39" s="101">
        <v>0</v>
      </c>
      <c r="AK39" s="101">
        <v>4</v>
      </c>
      <c r="AL39" s="101">
        <v>4</v>
      </c>
      <c r="AM39" s="101">
        <v>0</v>
      </c>
      <c r="AN39" s="101">
        <v>0</v>
      </c>
      <c r="AO39" s="101">
        <v>1</v>
      </c>
      <c r="AP39" s="101">
        <v>2</v>
      </c>
      <c r="AQ39" s="101">
        <v>0</v>
      </c>
      <c r="AR39" s="101">
        <v>0</v>
      </c>
      <c r="AS39" s="101">
        <v>0</v>
      </c>
      <c r="AT39" s="112">
        <v>110127</v>
      </c>
      <c r="AU39" s="107"/>
      <c r="AV39" s="107"/>
    </row>
    <row r="40" spans="1:48" x14ac:dyDescent="0.2">
      <c r="A40" s="110" t="s">
        <v>52</v>
      </c>
      <c r="B40" s="110" t="s">
        <v>15</v>
      </c>
      <c r="C40" s="101">
        <v>10</v>
      </c>
      <c r="D40" s="101">
        <v>20</v>
      </c>
      <c r="E40" s="101">
        <v>1</v>
      </c>
      <c r="F40" s="101">
        <v>23</v>
      </c>
      <c r="G40" s="101">
        <v>56</v>
      </c>
      <c r="H40" s="101">
        <v>52</v>
      </c>
      <c r="I40" s="101">
        <v>0</v>
      </c>
      <c r="J40" s="101">
        <v>35</v>
      </c>
      <c r="K40" s="101">
        <v>4</v>
      </c>
      <c r="L40" s="101">
        <v>5</v>
      </c>
      <c r="M40" s="101">
        <v>105</v>
      </c>
      <c r="N40" s="101">
        <v>575</v>
      </c>
      <c r="O40" s="101">
        <v>196</v>
      </c>
      <c r="P40" s="101">
        <v>1</v>
      </c>
      <c r="Q40" s="101">
        <v>1938</v>
      </c>
      <c r="R40" s="101">
        <v>602</v>
      </c>
      <c r="S40" s="101">
        <v>9</v>
      </c>
      <c r="T40" s="101">
        <v>281</v>
      </c>
      <c r="U40" s="101">
        <v>20</v>
      </c>
      <c r="V40" s="101">
        <v>2</v>
      </c>
      <c r="W40" s="101">
        <v>378</v>
      </c>
      <c r="X40" s="101">
        <v>906</v>
      </c>
      <c r="Y40" s="101">
        <v>7</v>
      </c>
      <c r="Z40" s="101">
        <v>248</v>
      </c>
      <c r="AA40" s="101">
        <v>0</v>
      </c>
      <c r="AB40" s="101">
        <v>0</v>
      </c>
      <c r="AC40" s="101">
        <v>17</v>
      </c>
      <c r="AD40" s="101">
        <v>5</v>
      </c>
      <c r="AE40" s="101">
        <v>1</v>
      </c>
      <c r="AF40" s="101">
        <v>96</v>
      </c>
      <c r="AG40" s="101">
        <v>0</v>
      </c>
      <c r="AH40" s="101">
        <v>551</v>
      </c>
      <c r="AI40" s="101">
        <v>9</v>
      </c>
      <c r="AJ40" s="101">
        <v>9</v>
      </c>
      <c r="AK40" s="101">
        <v>801</v>
      </c>
      <c r="AL40" s="101">
        <v>801</v>
      </c>
      <c r="AM40" s="101">
        <v>1</v>
      </c>
      <c r="AN40" s="101">
        <v>1</v>
      </c>
      <c r="AO40" s="101">
        <v>204</v>
      </c>
      <c r="AP40" s="101">
        <v>138</v>
      </c>
      <c r="AQ40" s="101">
        <v>5</v>
      </c>
      <c r="AR40" s="101">
        <v>220</v>
      </c>
      <c r="AS40" s="101">
        <v>17</v>
      </c>
      <c r="AT40" s="112">
        <v>347743</v>
      </c>
      <c r="AU40" s="107"/>
      <c r="AV40" s="107"/>
    </row>
    <row r="41" spans="1:48" x14ac:dyDescent="0.2">
      <c r="A41" s="110" t="s">
        <v>53</v>
      </c>
      <c r="B41" s="110" t="s">
        <v>13</v>
      </c>
      <c r="C41" s="101">
        <v>1</v>
      </c>
      <c r="D41" s="101">
        <v>0</v>
      </c>
      <c r="E41" s="101">
        <v>0</v>
      </c>
      <c r="F41" s="101">
        <v>1</v>
      </c>
      <c r="G41" s="101">
        <v>4</v>
      </c>
      <c r="H41" s="101">
        <v>3</v>
      </c>
      <c r="I41" s="101">
        <v>0</v>
      </c>
      <c r="J41" s="101">
        <v>0</v>
      </c>
      <c r="K41" s="101">
        <v>2</v>
      </c>
      <c r="L41" s="101">
        <v>1</v>
      </c>
      <c r="M41" s="101">
        <v>6</v>
      </c>
      <c r="N41" s="101">
        <v>34</v>
      </c>
      <c r="O41" s="101">
        <v>24</v>
      </c>
      <c r="P41" s="101">
        <v>0</v>
      </c>
      <c r="Q41" s="101">
        <v>113</v>
      </c>
      <c r="R41" s="101">
        <v>137</v>
      </c>
      <c r="S41" s="101">
        <v>2</v>
      </c>
      <c r="T41" s="101">
        <v>19</v>
      </c>
      <c r="U41" s="101">
        <v>0</v>
      </c>
      <c r="V41" s="101">
        <v>0</v>
      </c>
      <c r="W41" s="101">
        <v>14</v>
      </c>
      <c r="X41" s="101">
        <v>42</v>
      </c>
      <c r="Y41" s="101">
        <v>1</v>
      </c>
      <c r="Z41" s="101">
        <v>33</v>
      </c>
      <c r="AA41" s="101">
        <v>0</v>
      </c>
      <c r="AB41" s="101">
        <v>0</v>
      </c>
      <c r="AC41" s="101">
        <v>0</v>
      </c>
      <c r="AD41" s="101">
        <v>2</v>
      </c>
      <c r="AE41" s="101">
        <v>0</v>
      </c>
      <c r="AF41" s="101">
        <v>8</v>
      </c>
      <c r="AG41" s="101">
        <v>2</v>
      </c>
      <c r="AH41" s="101">
        <v>77</v>
      </c>
      <c r="AI41" s="101">
        <v>1</v>
      </c>
      <c r="AJ41" s="101">
        <v>1</v>
      </c>
      <c r="AK41" s="101">
        <v>80</v>
      </c>
      <c r="AL41" s="101">
        <v>80</v>
      </c>
      <c r="AM41" s="101">
        <v>0</v>
      </c>
      <c r="AN41" s="101">
        <v>0</v>
      </c>
      <c r="AO41" s="101">
        <v>24</v>
      </c>
      <c r="AP41" s="101">
        <v>6</v>
      </c>
      <c r="AQ41" s="101">
        <v>0</v>
      </c>
      <c r="AR41" s="101">
        <v>26</v>
      </c>
      <c r="AS41" s="101">
        <v>3</v>
      </c>
      <c r="AT41" s="112">
        <v>70492</v>
      </c>
      <c r="AU41" s="107"/>
      <c r="AV41" s="107"/>
    </row>
    <row r="42" spans="1:48" x14ac:dyDescent="0.2">
      <c r="A42" s="110" t="s">
        <v>54</v>
      </c>
      <c r="B42" s="110" t="s">
        <v>13</v>
      </c>
      <c r="C42" s="101">
        <v>13</v>
      </c>
      <c r="D42" s="101">
        <v>3</v>
      </c>
      <c r="E42" s="101">
        <v>7</v>
      </c>
      <c r="F42" s="101">
        <v>5</v>
      </c>
      <c r="G42" s="101">
        <v>25</v>
      </c>
      <c r="H42" s="101">
        <v>24</v>
      </c>
      <c r="I42" s="101">
        <v>0</v>
      </c>
      <c r="J42" s="101">
        <v>4</v>
      </c>
      <c r="K42" s="101">
        <v>2</v>
      </c>
      <c r="L42" s="101">
        <v>8</v>
      </c>
      <c r="M42" s="101">
        <v>30</v>
      </c>
      <c r="N42" s="101">
        <v>183</v>
      </c>
      <c r="O42" s="101">
        <v>68</v>
      </c>
      <c r="P42" s="101">
        <v>0</v>
      </c>
      <c r="Q42" s="101">
        <v>398</v>
      </c>
      <c r="R42" s="101">
        <v>367</v>
      </c>
      <c r="S42" s="101">
        <v>3</v>
      </c>
      <c r="T42" s="101">
        <v>74</v>
      </c>
      <c r="U42" s="101">
        <v>13</v>
      </c>
      <c r="V42" s="101">
        <v>0</v>
      </c>
      <c r="W42" s="101">
        <v>110</v>
      </c>
      <c r="X42" s="101">
        <v>177</v>
      </c>
      <c r="Y42" s="101">
        <v>2</v>
      </c>
      <c r="Z42" s="101">
        <v>111</v>
      </c>
      <c r="AA42" s="101">
        <v>1</v>
      </c>
      <c r="AB42" s="101">
        <v>0</v>
      </c>
      <c r="AC42" s="101">
        <v>6</v>
      </c>
      <c r="AD42" s="101">
        <v>3</v>
      </c>
      <c r="AE42" s="101">
        <v>0</v>
      </c>
      <c r="AF42" s="101">
        <v>78</v>
      </c>
      <c r="AG42" s="101">
        <v>13</v>
      </c>
      <c r="AH42" s="101">
        <v>279</v>
      </c>
      <c r="AI42" s="101">
        <v>5</v>
      </c>
      <c r="AJ42" s="101">
        <v>5</v>
      </c>
      <c r="AK42" s="101">
        <v>283</v>
      </c>
      <c r="AL42" s="101">
        <v>283</v>
      </c>
      <c r="AM42" s="101">
        <v>0</v>
      </c>
      <c r="AN42" s="101">
        <v>0</v>
      </c>
      <c r="AO42" s="101">
        <v>94</v>
      </c>
      <c r="AP42" s="101">
        <v>39</v>
      </c>
      <c r="AQ42" s="101">
        <v>0</v>
      </c>
      <c r="AR42" s="101">
        <v>84</v>
      </c>
      <c r="AS42" s="101">
        <v>5</v>
      </c>
      <c r="AT42" s="112">
        <v>240346</v>
      </c>
      <c r="AU42" s="107"/>
      <c r="AV42" s="107"/>
    </row>
    <row r="43" spans="1:48" x14ac:dyDescent="0.2">
      <c r="A43" s="110" t="s">
        <v>55</v>
      </c>
      <c r="B43" s="110" t="s">
        <v>15</v>
      </c>
      <c r="C43" s="101">
        <v>185</v>
      </c>
      <c r="D43" s="101">
        <v>69</v>
      </c>
      <c r="E43" s="101">
        <v>28</v>
      </c>
      <c r="F43" s="101">
        <v>63</v>
      </c>
      <c r="G43" s="101">
        <v>396</v>
      </c>
      <c r="H43" s="101">
        <v>131</v>
      </c>
      <c r="I43" s="101">
        <v>0</v>
      </c>
      <c r="J43" s="101">
        <v>113</v>
      </c>
      <c r="K43" s="101">
        <v>2</v>
      </c>
      <c r="L43" s="101">
        <v>311</v>
      </c>
      <c r="M43" s="101">
        <v>491</v>
      </c>
      <c r="N43" s="101">
        <v>2337</v>
      </c>
      <c r="O43" s="101">
        <v>1053</v>
      </c>
      <c r="P43" s="101">
        <v>2</v>
      </c>
      <c r="Q43" s="101">
        <v>4926</v>
      </c>
      <c r="R43" s="101">
        <v>2647</v>
      </c>
      <c r="S43" s="101">
        <v>62</v>
      </c>
      <c r="T43" s="101">
        <v>1050</v>
      </c>
      <c r="U43" s="101">
        <v>79</v>
      </c>
      <c r="V43" s="101">
        <v>56</v>
      </c>
      <c r="W43" s="101">
        <v>623</v>
      </c>
      <c r="X43" s="101">
        <v>2301</v>
      </c>
      <c r="Y43" s="101">
        <v>33</v>
      </c>
      <c r="Z43" s="101">
        <v>930</v>
      </c>
      <c r="AA43" s="101">
        <v>0</v>
      </c>
      <c r="AB43" s="101">
        <v>0</v>
      </c>
      <c r="AC43" s="101">
        <v>250</v>
      </c>
      <c r="AD43" s="101">
        <v>2</v>
      </c>
      <c r="AE43" s="101">
        <v>0</v>
      </c>
      <c r="AF43" s="101">
        <v>584</v>
      </c>
      <c r="AG43" s="101">
        <v>4</v>
      </c>
      <c r="AH43" s="101">
        <v>1727</v>
      </c>
      <c r="AI43" s="101">
        <v>133</v>
      </c>
      <c r="AJ43" s="101">
        <v>133</v>
      </c>
      <c r="AK43" s="101">
        <v>2041</v>
      </c>
      <c r="AL43" s="101">
        <v>2041</v>
      </c>
      <c r="AM43" s="101">
        <v>1</v>
      </c>
      <c r="AN43" s="101">
        <v>15</v>
      </c>
      <c r="AO43" s="101">
        <v>741</v>
      </c>
      <c r="AP43" s="101">
        <v>211</v>
      </c>
      <c r="AQ43" s="101">
        <v>0</v>
      </c>
      <c r="AR43" s="101">
        <v>343</v>
      </c>
      <c r="AS43" s="101">
        <v>97</v>
      </c>
      <c r="AT43" s="112">
        <v>450340</v>
      </c>
      <c r="AU43" s="107"/>
      <c r="AV43" s="107"/>
    </row>
    <row r="44" spans="1:48" x14ac:dyDescent="0.2">
      <c r="A44" s="110" t="s">
        <v>56</v>
      </c>
      <c r="B44" s="110" t="s">
        <v>17</v>
      </c>
      <c r="C44" s="101">
        <v>150</v>
      </c>
      <c r="D44" s="101">
        <v>300</v>
      </c>
      <c r="E44" s="101">
        <v>11</v>
      </c>
      <c r="F44" s="101">
        <v>126</v>
      </c>
      <c r="G44" s="101">
        <v>1069</v>
      </c>
      <c r="H44" s="101">
        <v>397</v>
      </c>
      <c r="I44" s="101">
        <v>29</v>
      </c>
      <c r="J44" s="101">
        <v>71</v>
      </c>
      <c r="K44" s="101">
        <v>16</v>
      </c>
      <c r="L44" s="101">
        <v>221</v>
      </c>
      <c r="M44" s="101">
        <v>931</v>
      </c>
      <c r="N44" s="101">
        <v>2436</v>
      </c>
      <c r="O44" s="101">
        <v>2152</v>
      </c>
      <c r="P44" s="101">
        <v>26</v>
      </c>
      <c r="Q44" s="101">
        <v>4587</v>
      </c>
      <c r="R44" s="101">
        <v>5309</v>
      </c>
      <c r="S44" s="101">
        <v>112</v>
      </c>
      <c r="T44" s="101">
        <v>2528</v>
      </c>
      <c r="U44" s="101">
        <v>262</v>
      </c>
      <c r="V44" s="101">
        <v>22</v>
      </c>
      <c r="W44" s="101">
        <v>1123</v>
      </c>
      <c r="X44" s="101">
        <v>1386</v>
      </c>
      <c r="Y44" s="101">
        <v>109</v>
      </c>
      <c r="Z44" s="101">
        <v>2127</v>
      </c>
      <c r="AA44" s="101">
        <v>7</v>
      </c>
      <c r="AB44" s="101">
        <v>0</v>
      </c>
      <c r="AC44" s="101">
        <v>254</v>
      </c>
      <c r="AD44" s="101">
        <v>186</v>
      </c>
      <c r="AE44" s="101">
        <v>5</v>
      </c>
      <c r="AF44" s="101">
        <v>1433</v>
      </c>
      <c r="AG44" s="101">
        <v>256</v>
      </c>
      <c r="AH44" s="101">
        <v>2414</v>
      </c>
      <c r="AI44" s="101">
        <v>79</v>
      </c>
      <c r="AJ44" s="101">
        <v>79</v>
      </c>
      <c r="AK44" s="101">
        <v>3063</v>
      </c>
      <c r="AL44" s="101">
        <v>3063</v>
      </c>
      <c r="AM44" s="101">
        <v>13</v>
      </c>
      <c r="AN44" s="101">
        <v>24</v>
      </c>
      <c r="AO44" s="101">
        <v>857</v>
      </c>
      <c r="AP44" s="101">
        <v>204</v>
      </c>
      <c r="AQ44" s="101">
        <v>16</v>
      </c>
      <c r="AR44" s="101">
        <v>429</v>
      </c>
      <c r="AS44" s="101">
        <v>68</v>
      </c>
      <c r="AT44" s="112">
        <v>699559</v>
      </c>
      <c r="AU44" s="107"/>
      <c r="AV44" s="107"/>
    </row>
    <row r="45" spans="1:48" x14ac:dyDescent="0.2">
      <c r="A45" s="110" t="s">
        <v>57</v>
      </c>
      <c r="B45" s="110" t="s">
        <v>17</v>
      </c>
      <c r="C45" s="101">
        <v>93</v>
      </c>
      <c r="D45" s="101">
        <v>77</v>
      </c>
      <c r="E45" s="101">
        <v>9</v>
      </c>
      <c r="F45" s="101">
        <v>27</v>
      </c>
      <c r="G45" s="101">
        <v>317</v>
      </c>
      <c r="H45" s="101">
        <v>84</v>
      </c>
      <c r="I45" s="101">
        <v>3</v>
      </c>
      <c r="J45" s="101">
        <v>39</v>
      </c>
      <c r="K45" s="101">
        <v>30</v>
      </c>
      <c r="L45" s="101">
        <v>97</v>
      </c>
      <c r="M45" s="101">
        <v>395</v>
      </c>
      <c r="N45" s="101">
        <v>1215</v>
      </c>
      <c r="O45" s="101">
        <v>687</v>
      </c>
      <c r="P45" s="101">
        <v>15</v>
      </c>
      <c r="Q45" s="101">
        <v>2359</v>
      </c>
      <c r="R45" s="101">
        <v>2180</v>
      </c>
      <c r="S45" s="101">
        <v>52</v>
      </c>
      <c r="T45" s="101">
        <v>672</v>
      </c>
      <c r="U45" s="101">
        <v>86</v>
      </c>
      <c r="V45" s="101">
        <v>15</v>
      </c>
      <c r="W45" s="101">
        <v>325</v>
      </c>
      <c r="X45" s="101">
        <v>532</v>
      </c>
      <c r="Y45" s="101">
        <v>14</v>
      </c>
      <c r="Z45" s="101">
        <v>570</v>
      </c>
      <c r="AA45" s="101">
        <v>1</v>
      </c>
      <c r="AB45" s="101">
        <v>0</v>
      </c>
      <c r="AC45" s="101">
        <v>88</v>
      </c>
      <c r="AD45" s="101">
        <v>12</v>
      </c>
      <c r="AE45" s="101">
        <v>1</v>
      </c>
      <c r="AF45" s="101">
        <v>440</v>
      </c>
      <c r="AG45" s="101">
        <v>50</v>
      </c>
      <c r="AH45" s="101">
        <v>914</v>
      </c>
      <c r="AI45" s="101">
        <v>41</v>
      </c>
      <c r="AJ45" s="101">
        <v>41</v>
      </c>
      <c r="AK45" s="101">
        <v>1048</v>
      </c>
      <c r="AL45" s="101">
        <v>1048</v>
      </c>
      <c r="AM45" s="101">
        <v>1</v>
      </c>
      <c r="AN45" s="101">
        <v>0</v>
      </c>
      <c r="AO45" s="101">
        <v>306</v>
      </c>
      <c r="AP45" s="101">
        <v>109</v>
      </c>
      <c r="AQ45" s="101">
        <v>2</v>
      </c>
      <c r="AR45" s="101">
        <v>132</v>
      </c>
      <c r="AS45" s="101">
        <v>32</v>
      </c>
      <c r="AT45" s="112">
        <v>251915</v>
      </c>
      <c r="AU45" s="107"/>
      <c r="AV45" s="107"/>
    </row>
    <row r="46" spans="1:48" x14ac:dyDescent="0.2">
      <c r="A46" s="110" t="s">
        <v>58</v>
      </c>
      <c r="B46" s="110" t="s">
        <v>15</v>
      </c>
      <c r="C46" s="101">
        <v>5</v>
      </c>
      <c r="D46" s="101">
        <v>1</v>
      </c>
      <c r="E46" s="101">
        <v>0</v>
      </c>
      <c r="F46" s="101">
        <v>1</v>
      </c>
      <c r="G46" s="101">
        <v>5</v>
      </c>
      <c r="H46" s="101">
        <v>0</v>
      </c>
      <c r="I46" s="101">
        <v>0</v>
      </c>
      <c r="J46" s="101">
        <v>2</v>
      </c>
      <c r="K46" s="101">
        <v>0</v>
      </c>
      <c r="L46" s="101">
        <v>3</v>
      </c>
      <c r="M46" s="101">
        <v>11</v>
      </c>
      <c r="N46" s="101">
        <v>23</v>
      </c>
      <c r="O46" s="101">
        <v>11</v>
      </c>
      <c r="P46" s="101">
        <v>0</v>
      </c>
      <c r="Q46" s="101">
        <v>58</v>
      </c>
      <c r="R46" s="101">
        <v>35</v>
      </c>
      <c r="S46" s="101">
        <v>1</v>
      </c>
      <c r="T46" s="101">
        <v>5</v>
      </c>
      <c r="U46" s="101">
        <v>5</v>
      </c>
      <c r="V46" s="101">
        <v>0</v>
      </c>
      <c r="W46" s="101">
        <v>6</v>
      </c>
      <c r="X46" s="101">
        <v>7</v>
      </c>
      <c r="Y46" s="101">
        <v>0</v>
      </c>
      <c r="Z46" s="101">
        <v>4</v>
      </c>
      <c r="AA46" s="101">
        <v>0</v>
      </c>
      <c r="AB46" s="101">
        <v>0</v>
      </c>
      <c r="AC46" s="101">
        <v>3</v>
      </c>
      <c r="AD46" s="101">
        <v>0</v>
      </c>
      <c r="AE46" s="101">
        <v>0</v>
      </c>
      <c r="AF46" s="101">
        <v>8</v>
      </c>
      <c r="AG46" s="101">
        <v>0</v>
      </c>
      <c r="AH46" s="101">
        <v>19</v>
      </c>
      <c r="AI46" s="101">
        <v>3</v>
      </c>
      <c r="AJ46" s="101">
        <v>3</v>
      </c>
      <c r="AK46" s="101">
        <v>12</v>
      </c>
      <c r="AL46" s="101">
        <v>12</v>
      </c>
      <c r="AM46" s="101">
        <v>0</v>
      </c>
      <c r="AN46" s="101">
        <v>0</v>
      </c>
      <c r="AO46" s="101">
        <v>2</v>
      </c>
      <c r="AP46" s="101">
        <v>7</v>
      </c>
      <c r="AQ46" s="101">
        <v>0</v>
      </c>
      <c r="AR46" s="101">
        <v>0</v>
      </c>
      <c r="AS46" s="101">
        <v>0</v>
      </c>
      <c r="AT46" s="112">
        <v>225716</v>
      </c>
      <c r="AU46" s="107"/>
      <c r="AV46" s="107"/>
    </row>
    <row r="47" spans="1:48" x14ac:dyDescent="0.2">
      <c r="A47" s="110" t="s">
        <v>59</v>
      </c>
      <c r="B47" s="110" t="s">
        <v>17</v>
      </c>
      <c r="C47" s="101">
        <v>168</v>
      </c>
      <c r="D47" s="101">
        <v>76</v>
      </c>
      <c r="E47" s="101">
        <v>5</v>
      </c>
      <c r="F47" s="101">
        <v>46</v>
      </c>
      <c r="G47" s="101">
        <v>478</v>
      </c>
      <c r="H47" s="101">
        <v>193</v>
      </c>
      <c r="I47" s="101">
        <v>13</v>
      </c>
      <c r="J47" s="101">
        <v>51</v>
      </c>
      <c r="K47" s="101">
        <v>24</v>
      </c>
      <c r="L47" s="101">
        <v>177</v>
      </c>
      <c r="M47" s="101">
        <v>198</v>
      </c>
      <c r="N47" s="101">
        <v>998</v>
      </c>
      <c r="O47" s="101">
        <v>1374</v>
      </c>
      <c r="P47" s="101">
        <v>12</v>
      </c>
      <c r="Q47" s="101">
        <v>1825</v>
      </c>
      <c r="R47" s="101">
        <v>2556</v>
      </c>
      <c r="S47" s="101">
        <v>28</v>
      </c>
      <c r="T47" s="101">
        <v>692</v>
      </c>
      <c r="U47" s="101">
        <v>128</v>
      </c>
      <c r="V47" s="101">
        <v>8</v>
      </c>
      <c r="W47" s="101">
        <v>376</v>
      </c>
      <c r="X47" s="101">
        <v>611</v>
      </c>
      <c r="Y47" s="101">
        <v>7</v>
      </c>
      <c r="Z47" s="101">
        <v>603</v>
      </c>
      <c r="AA47" s="101">
        <v>2</v>
      </c>
      <c r="AB47" s="101">
        <v>0</v>
      </c>
      <c r="AC47" s="101">
        <v>123</v>
      </c>
      <c r="AD47" s="101">
        <v>6</v>
      </c>
      <c r="AE47" s="101">
        <v>0</v>
      </c>
      <c r="AF47" s="101">
        <v>452</v>
      </c>
      <c r="AG47" s="101">
        <v>17</v>
      </c>
      <c r="AH47" s="101">
        <v>867</v>
      </c>
      <c r="AI47" s="101">
        <v>37</v>
      </c>
      <c r="AJ47" s="101">
        <v>37</v>
      </c>
      <c r="AK47" s="101">
        <v>864</v>
      </c>
      <c r="AL47" s="101">
        <v>864</v>
      </c>
      <c r="AM47" s="101">
        <v>2</v>
      </c>
      <c r="AN47" s="101">
        <v>7</v>
      </c>
      <c r="AO47" s="101">
        <v>259</v>
      </c>
      <c r="AP47" s="101">
        <v>65</v>
      </c>
      <c r="AQ47" s="101">
        <v>7</v>
      </c>
      <c r="AR47" s="101">
        <v>61</v>
      </c>
      <c r="AS47" s="101">
        <v>18</v>
      </c>
      <c r="AT47" s="112">
        <v>286509</v>
      </c>
      <c r="AU47" s="107"/>
      <c r="AV47" s="107"/>
    </row>
    <row r="48" spans="1:48" x14ac:dyDescent="0.2">
      <c r="A48" s="110" t="s">
        <v>60</v>
      </c>
      <c r="B48" s="110" t="s">
        <v>15</v>
      </c>
      <c r="C48" s="101">
        <v>14</v>
      </c>
      <c r="D48" s="101">
        <v>5</v>
      </c>
      <c r="E48" s="101">
        <v>3</v>
      </c>
      <c r="F48" s="101">
        <v>0</v>
      </c>
      <c r="G48" s="101">
        <v>15</v>
      </c>
      <c r="H48" s="101">
        <v>11</v>
      </c>
      <c r="I48" s="101">
        <v>0</v>
      </c>
      <c r="J48" s="101">
        <v>5</v>
      </c>
      <c r="K48" s="101">
        <v>0</v>
      </c>
      <c r="L48" s="101">
        <v>2</v>
      </c>
      <c r="M48" s="101">
        <v>8</v>
      </c>
      <c r="N48" s="101">
        <v>46</v>
      </c>
      <c r="O48" s="101">
        <v>37</v>
      </c>
      <c r="P48" s="101">
        <v>0</v>
      </c>
      <c r="Q48" s="101">
        <v>89</v>
      </c>
      <c r="R48" s="101">
        <v>83</v>
      </c>
      <c r="S48" s="101">
        <v>0</v>
      </c>
      <c r="T48" s="101">
        <v>16</v>
      </c>
      <c r="U48" s="101">
        <v>14</v>
      </c>
      <c r="V48" s="101">
        <v>1</v>
      </c>
      <c r="W48" s="101">
        <v>25</v>
      </c>
      <c r="X48" s="101">
        <v>32</v>
      </c>
      <c r="Y48" s="101">
        <v>1</v>
      </c>
      <c r="Z48" s="101">
        <v>20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7</v>
      </c>
      <c r="AG48" s="101">
        <v>2</v>
      </c>
      <c r="AH48" s="101">
        <v>63</v>
      </c>
      <c r="AI48" s="101">
        <v>0</v>
      </c>
      <c r="AJ48" s="101">
        <v>0</v>
      </c>
      <c r="AK48" s="101">
        <v>47</v>
      </c>
      <c r="AL48" s="101">
        <v>47</v>
      </c>
      <c r="AM48" s="101">
        <v>0</v>
      </c>
      <c r="AN48" s="101">
        <v>0</v>
      </c>
      <c r="AO48" s="101">
        <v>6</v>
      </c>
      <c r="AP48" s="101">
        <v>8</v>
      </c>
      <c r="AQ48" s="101">
        <v>0</v>
      </c>
      <c r="AR48" s="101">
        <v>18</v>
      </c>
      <c r="AS48" s="101">
        <v>2</v>
      </c>
      <c r="AT48" s="112">
        <v>1040166</v>
      </c>
      <c r="AU48" s="107"/>
      <c r="AV48" s="107"/>
    </row>
    <row r="49" spans="1:48" x14ac:dyDescent="0.2">
      <c r="A49" s="110" t="s">
        <v>61</v>
      </c>
      <c r="B49" s="110" t="s">
        <v>15</v>
      </c>
      <c r="C49" s="101">
        <v>235</v>
      </c>
      <c r="D49" s="101">
        <v>83</v>
      </c>
      <c r="E49" s="101">
        <v>27</v>
      </c>
      <c r="F49" s="101">
        <v>81</v>
      </c>
      <c r="G49" s="101">
        <v>766</v>
      </c>
      <c r="H49" s="101">
        <v>287</v>
      </c>
      <c r="I49" s="101">
        <v>7</v>
      </c>
      <c r="J49" s="101">
        <v>181</v>
      </c>
      <c r="K49" s="101">
        <v>47</v>
      </c>
      <c r="L49" s="101">
        <v>106</v>
      </c>
      <c r="M49" s="101">
        <v>395</v>
      </c>
      <c r="N49" s="101">
        <v>2289</v>
      </c>
      <c r="O49" s="101">
        <v>2741</v>
      </c>
      <c r="P49" s="101">
        <v>14</v>
      </c>
      <c r="Q49" s="101">
        <v>3197</v>
      </c>
      <c r="R49" s="101">
        <v>5054</v>
      </c>
      <c r="S49" s="101">
        <v>217</v>
      </c>
      <c r="T49" s="101">
        <v>700</v>
      </c>
      <c r="U49" s="101">
        <v>199</v>
      </c>
      <c r="V49" s="101">
        <v>32</v>
      </c>
      <c r="W49" s="101">
        <v>698</v>
      </c>
      <c r="X49" s="101">
        <v>1455</v>
      </c>
      <c r="Y49" s="101">
        <v>28</v>
      </c>
      <c r="Z49" s="101">
        <v>680</v>
      </c>
      <c r="AA49" s="101">
        <v>5</v>
      </c>
      <c r="AB49" s="101">
        <v>0</v>
      </c>
      <c r="AC49" s="101">
        <v>86</v>
      </c>
      <c r="AD49" s="101">
        <v>6</v>
      </c>
      <c r="AE49" s="101">
        <v>0</v>
      </c>
      <c r="AF49" s="101">
        <v>939</v>
      </c>
      <c r="AG49" s="101">
        <v>6</v>
      </c>
      <c r="AH49" s="101">
        <v>1248</v>
      </c>
      <c r="AI49" s="101">
        <v>56</v>
      </c>
      <c r="AJ49" s="101">
        <v>56</v>
      </c>
      <c r="AK49" s="101">
        <v>1805</v>
      </c>
      <c r="AL49" s="101">
        <v>1805</v>
      </c>
      <c r="AM49" s="101">
        <v>1</v>
      </c>
      <c r="AN49" s="101">
        <v>0</v>
      </c>
      <c r="AO49" s="101">
        <v>382</v>
      </c>
      <c r="AP49" s="101">
        <v>222</v>
      </c>
      <c r="AQ49" s="101">
        <v>9</v>
      </c>
      <c r="AR49" s="101">
        <v>401</v>
      </c>
      <c r="AS49" s="101">
        <v>43</v>
      </c>
      <c r="AT49" s="112">
        <v>424431</v>
      </c>
      <c r="AU49" s="107"/>
      <c r="AV49" s="107"/>
    </row>
    <row r="50" spans="1:48" x14ac:dyDescent="0.2">
      <c r="A50" s="110" t="s">
        <v>62</v>
      </c>
      <c r="B50" s="110" t="s">
        <v>30</v>
      </c>
      <c r="C50" s="101">
        <v>54</v>
      </c>
      <c r="D50" s="101">
        <v>29</v>
      </c>
      <c r="E50" s="101">
        <v>8</v>
      </c>
      <c r="F50" s="101">
        <v>42</v>
      </c>
      <c r="G50" s="101">
        <v>192</v>
      </c>
      <c r="H50" s="101">
        <v>61</v>
      </c>
      <c r="I50" s="101">
        <v>0</v>
      </c>
      <c r="J50" s="101">
        <v>44</v>
      </c>
      <c r="K50" s="101">
        <v>4</v>
      </c>
      <c r="L50" s="101">
        <v>24</v>
      </c>
      <c r="M50" s="101">
        <v>139</v>
      </c>
      <c r="N50" s="101">
        <v>1650</v>
      </c>
      <c r="O50" s="101">
        <v>387</v>
      </c>
      <c r="P50" s="101">
        <v>5</v>
      </c>
      <c r="Q50" s="101">
        <v>2107</v>
      </c>
      <c r="R50" s="101">
        <v>1100</v>
      </c>
      <c r="S50" s="101">
        <v>21</v>
      </c>
      <c r="T50" s="101">
        <v>531</v>
      </c>
      <c r="U50" s="101">
        <v>43</v>
      </c>
      <c r="V50" s="101">
        <v>20</v>
      </c>
      <c r="W50" s="101">
        <v>219</v>
      </c>
      <c r="X50" s="101">
        <v>672</v>
      </c>
      <c r="Y50" s="101">
        <v>4</v>
      </c>
      <c r="Z50" s="101">
        <v>430</v>
      </c>
      <c r="AA50" s="101">
        <v>0</v>
      </c>
      <c r="AB50" s="101">
        <v>0</v>
      </c>
      <c r="AC50" s="101">
        <v>105</v>
      </c>
      <c r="AD50" s="101">
        <v>14</v>
      </c>
      <c r="AE50" s="101">
        <v>6</v>
      </c>
      <c r="AF50" s="101">
        <v>178</v>
      </c>
      <c r="AG50" s="101">
        <v>14</v>
      </c>
      <c r="AH50" s="101">
        <v>1023</v>
      </c>
      <c r="AI50" s="101">
        <v>32</v>
      </c>
      <c r="AJ50" s="101">
        <v>32</v>
      </c>
      <c r="AK50" s="101">
        <v>676</v>
      </c>
      <c r="AL50" s="101">
        <v>676</v>
      </c>
      <c r="AM50" s="101">
        <v>9</v>
      </c>
      <c r="AN50" s="101">
        <v>0</v>
      </c>
      <c r="AO50" s="101">
        <v>276</v>
      </c>
      <c r="AP50" s="101">
        <v>91</v>
      </c>
      <c r="AQ50" s="101">
        <v>4</v>
      </c>
      <c r="AR50" s="101">
        <v>126</v>
      </c>
      <c r="AS50" s="101">
        <v>123</v>
      </c>
      <c r="AT50" s="112">
        <v>426166</v>
      </c>
      <c r="AU50" s="107"/>
      <c r="AV50" s="107"/>
    </row>
    <row r="51" spans="1:48" x14ac:dyDescent="0.2">
      <c r="A51" s="110" t="s">
        <v>130</v>
      </c>
      <c r="B51" s="110" t="s">
        <v>15</v>
      </c>
      <c r="C51" s="101">
        <v>4</v>
      </c>
      <c r="D51" s="101">
        <v>1</v>
      </c>
      <c r="E51" s="101">
        <v>0</v>
      </c>
      <c r="F51" s="101">
        <v>2</v>
      </c>
      <c r="G51" s="101">
        <v>1</v>
      </c>
      <c r="H51" s="101">
        <v>5</v>
      </c>
      <c r="I51" s="101">
        <v>0</v>
      </c>
      <c r="J51" s="101">
        <v>7</v>
      </c>
      <c r="K51" s="101">
        <v>3</v>
      </c>
      <c r="L51" s="101">
        <v>3</v>
      </c>
      <c r="M51" s="101">
        <v>79</v>
      </c>
      <c r="N51" s="101">
        <v>136</v>
      </c>
      <c r="O51" s="101">
        <v>392</v>
      </c>
      <c r="P51" s="101">
        <v>3</v>
      </c>
      <c r="Q51" s="101">
        <v>169</v>
      </c>
      <c r="R51" s="101">
        <v>543</v>
      </c>
      <c r="S51" s="101">
        <v>8</v>
      </c>
      <c r="T51" s="101">
        <v>62</v>
      </c>
      <c r="U51" s="101">
        <v>15</v>
      </c>
      <c r="V51" s="101">
        <v>1</v>
      </c>
      <c r="W51" s="101">
        <v>43</v>
      </c>
      <c r="X51" s="101">
        <v>127</v>
      </c>
      <c r="Y51" s="101">
        <v>0</v>
      </c>
      <c r="Z51" s="101">
        <v>52</v>
      </c>
      <c r="AA51" s="101">
        <v>0</v>
      </c>
      <c r="AB51" s="101">
        <v>0</v>
      </c>
      <c r="AC51" s="101">
        <v>0</v>
      </c>
      <c r="AD51" s="101">
        <v>2</v>
      </c>
      <c r="AE51" s="101">
        <v>0</v>
      </c>
      <c r="AF51" s="101">
        <v>45</v>
      </c>
      <c r="AG51" s="101">
        <v>3</v>
      </c>
      <c r="AH51" s="101">
        <v>27</v>
      </c>
      <c r="AI51" s="101">
        <v>0</v>
      </c>
      <c r="AJ51" s="101">
        <v>0</v>
      </c>
      <c r="AK51" s="101">
        <v>110</v>
      </c>
      <c r="AL51" s="111">
        <v>106</v>
      </c>
      <c r="AM51" s="101">
        <v>1</v>
      </c>
      <c r="AN51" s="101">
        <v>0</v>
      </c>
      <c r="AO51" s="101">
        <v>24</v>
      </c>
      <c r="AP51" s="101">
        <v>13</v>
      </c>
      <c r="AQ51" s="101">
        <v>0</v>
      </c>
      <c r="AR51" s="101">
        <v>17</v>
      </c>
      <c r="AS51" s="101">
        <v>1</v>
      </c>
      <c r="AT51" s="112">
        <v>1804680</v>
      </c>
      <c r="AU51" s="107"/>
      <c r="AV51" s="107"/>
    </row>
    <row r="52" spans="1:48" x14ac:dyDescent="0.2">
      <c r="A52" s="110" t="s">
        <v>63</v>
      </c>
      <c r="B52" s="110" t="s">
        <v>17</v>
      </c>
      <c r="C52" s="101">
        <v>220</v>
      </c>
      <c r="D52" s="101">
        <v>57</v>
      </c>
      <c r="E52" s="101">
        <v>18</v>
      </c>
      <c r="F52" s="101">
        <v>59</v>
      </c>
      <c r="G52" s="101">
        <v>545</v>
      </c>
      <c r="H52" s="101">
        <v>168</v>
      </c>
      <c r="I52" s="101">
        <v>14</v>
      </c>
      <c r="J52" s="101">
        <v>35</v>
      </c>
      <c r="K52" s="101">
        <v>21</v>
      </c>
      <c r="L52" s="101">
        <v>105</v>
      </c>
      <c r="M52" s="101">
        <v>404</v>
      </c>
      <c r="N52" s="101">
        <v>1508</v>
      </c>
      <c r="O52" s="101">
        <v>1370</v>
      </c>
      <c r="P52" s="101">
        <v>16</v>
      </c>
      <c r="Q52" s="101">
        <v>3035</v>
      </c>
      <c r="R52" s="101">
        <v>3953</v>
      </c>
      <c r="S52" s="101">
        <v>80</v>
      </c>
      <c r="T52" s="101">
        <v>1017</v>
      </c>
      <c r="U52" s="101">
        <v>228</v>
      </c>
      <c r="V52" s="101">
        <v>47</v>
      </c>
      <c r="W52" s="101">
        <v>1005</v>
      </c>
      <c r="X52" s="101">
        <v>1361</v>
      </c>
      <c r="Y52" s="101">
        <v>64</v>
      </c>
      <c r="Z52" s="101">
        <v>904</v>
      </c>
      <c r="AA52" s="101">
        <v>3</v>
      </c>
      <c r="AB52" s="101">
        <v>1</v>
      </c>
      <c r="AC52" s="101">
        <v>118</v>
      </c>
      <c r="AD52" s="101">
        <v>26</v>
      </c>
      <c r="AE52" s="101">
        <v>5</v>
      </c>
      <c r="AF52" s="101">
        <v>870</v>
      </c>
      <c r="AG52" s="101">
        <v>29</v>
      </c>
      <c r="AH52" s="101">
        <v>1685</v>
      </c>
      <c r="AI52" s="101">
        <v>93</v>
      </c>
      <c r="AJ52" s="101">
        <v>93</v>
      </c>
      <c r="AK52" s="101">
        <v>1640</v>
      </c>
      <c r="AL52" s="101">
        <v>1640</v>
      </c>
      <c r="AM52" s="101">
        <v>11</v>
      </c>
      <c r="AN52" s="101">
        <v>42</v>
      </c>
      <c r="AO52" s="101">
        <v>638</v>
      </c>
      <c r="AP52" s="101">
        <v>77</v>
      </c>
      <c r="AQ52" s="101">
        <v>22</v>
      </c>
      <c r="AR52" s="101">
        <v>180</v>
      </c>
      <c r="AS52" s="101">
        <v>76</v>
      </c>
      <c r="AT52" s="112">
        <v>1435560</v>
      </c>
      <c r="AU52" s="107"/>
      <c r="AV52" s="107"/>
    </row>
    <row r="53" spans="1:48" x14ac:dyDescent="0.2">
      <c r="A53" s="110" t="s">
        <v>64</v>
      </c>
      <c r="B53" s="110" t="s">
        <v>17</v>
      </c>
      <c r="C53" s="101">
        <v>39</v>
      </c>
      <c r="D53" s="101">
        <v>14</v>
      </c>
      <c r="E53" s="101">
        <v>1</v>
      </c>
      <c r="F53" s="101">
        <v>25</v>
      </c>
      <c r="G53" s="101">
        <v>130</v>
      </c>
      <c r="H53" s="101">
        <v>55</v>
      </c>
      <c r="I53" s="101">
        <v>1</v>
      </c>
      <c r="J53" s="101">
        <v>20</v>
      </c>
      <c r="K53" s="101">
        <v>15</v>
      </c>
      <c r="L53" s="101">
        <v>35</v>
      </c>
      <c r="M53" s="101">
        <v>360</v>
      </c>
      <c r="N53" s="101">
        <v>1692</v>
      </c>
      <c r="O53" s="101">
        <v>1414</v>
      </c>
      <c r="P53" s="101">
        <v>18</v>
      </c>
      <c r="Q53" s="101">
        <v>1733</v>
      </c>
      <c r="R53" s="101">
        <v>2110</v>
      </c>
      <c r="S53" s="101">
        <v>107</v>
      </c>
      <c r="T53" s="101">
        <v>1015</v>
      </c>
      <c r="U53" s="101">
        <v>59</v>
      </c>
      <c r="V53" s="101">
        <v>2</v>
      </c>
      <c r="W53" s="101">
        <v>239</v>
      </c>
      <c r="X53" s="101">
        <v>357</v>
      </c>
      <c r="Y53" s="101">
        <v>17</v>
      </c>
      <c r="Z53" s="101">
        <v>359</v>
      </c>
      <c r="AA53" s="101">
        <v>12</v>
      </c>
      <c r="AB53" s="101">
        <v>0</v>
      </c>
      <c r="AC53" s="101">
        <v>79</v>
      </c>
      <c r="AD53" s="101">
        <v>4</v>
      </c>
      <c r="AE53" s="101">
        <v>1</v>
      </c>
      <c r="AF53" s="101">
        <v>298</v>
      </c>
      <c r="AG53" s="101">
        <v>17</v>
      </c>
      <c r="AH53" s="101">
        <v>714</v>
      </c>
      <c r="AI53" s="101">
        <v>10</v>
      </c>
      <c r="AJ53" s="101">
        <v>10</v>
      </c>
      <c r="AK53" s="101">
        <v>1472</v>
      </c>
      <c r="AL53" s="101">
        <v>1472</v>
      </c>
      <c r="AM53" s="101">
        <v>0</v>
      </c>
      <c r="AN53" s="101">
        <v>1</v>
      </c>
      <c r="AO53" s="101">
        <v>490</v>
      </c>
      <c r="AP53" s="101">
        <v>75</v>
      </c>
      <c r="AQ53" s="101">
        <v>3</v>
      </c>
      <c r="AR53" s="101">
        <v>213</v>
      </c>
      <c r="AS53" s="101">
        <v>29</v>
      </c>
      <c r="AT53" s="112">
        <v>621241</v>
      </c>
      <c r="AU53" s="107"/>
      <c r="AV53" s="107"/>
    </row>
    <row r="54" spans="1:48" x14ac:dyDescent="0.2">
      <c r="A54" s="110" t="s">
        <v>65</v>
      </c>
      <c r="B54" s="110" t="s">
        <v>17</v>
      </c>
      <c r="C54" s="101">
        <v>216</v>
      </c>
      <c r="D54" s="101">
        <v>108</v>
      </c>
      <c r="E54" s="101">
        <v>0</v>
      </c>
      <c r="F54" s="101">
        <v>28</v>
      </c>
      <c r="G54" s="101">
        <v>283</v>
      </c>
      <c r="H54" s="101">
        <v>100</v>
      </c>
      <c r="I54" s="101">
        <v>5</v>
      </c>
      <c r="J54" s="101">
        <v>17</v>
      </c>
      <c r="K54" s="101">
        <v>9</v>
      </c>
      <c r="L54" s="101">
        <v>31</v>
      </c>
      <c r="M54" s="101">
        <v>193</v>
      </c>
      <c r="N54" s="101">
        <v>1308</v>
      </c>
      <c r="O54" s="101">
        <v>975</v>
      </c>
      <c r="P54" s="101">
        <v>9</v>
      </c>
      <c r="Q54" s="101">
        <v>1496</v>
      </c>
      <c r="R54" s="101">
        <v>1601</v>
      </c>
      <c r="S54" s="101">
        <v>61</v>
      </c>
      <c r="T54" s="101">
        <v>661</v>
      </c>
      <c r="U54" s="101">
        <v>23</v>
      </c>
      <c r="V54" s="101">
        <v>4</v>
      </c>
      <c r="W54" s="101">
        <v>171</v>
      </c>
      <c r="X54" s="101">
        <v>263</v>
      </c>
      <c r="Y54" s="101">
        <v>5</v>
      </c>
      <c r="Z54" s="101">
        <v>323</v>
      </c>
      <c r="AA54" s="101">
        <v>1</v>
      </c>
      <c r="AB54" s="101">
        <v>0</v>
      </c>
      <c r="AC54" s="101">
        <v>140</v>
      </c>
      <c r="AD54" s="101">
        <v>6</v>
      </c>
      <c r="AE54" s="101">
        <v>7</v>
      </c>
      <c r="AF54" s="101">
        <v>371</v>
      </c>
      <c r="AG54" s="101">
        <v>14</v>
      </c>
      <c r="AH54" s="101">
        <v>1082</v>
      </c>
      <c r="AI54" s="101">
        <v>41</v>
      </c>
      <c r="AJ54" s="101">
        <v>41</v>
      </c>
      <c r="AK54" s="101">
        <v>757</v>
      </c>
      <c r="AL54" s="101">
        <v>757</v>
      </c>
      <c r="AM54" s="101">
        <v>0</v>
      </c>
      <c r="AN54" s="101">
        <v>26</v>
      </c>
      <c r="AO54" s="101">
        <v>53</v>
      </c>
      <c r="AP54" s="101">
        <v>33</v>
      </c>
      <c r="AQ54" s="101">
        <v>10</v>
      </c>
      <c r="AR54" s="101">
        <v>39</v>
      </c>
      <c r="AS54" s="101">
        <v>45</v>
      </c>
      <c r="AT54" s="112">
        <v>841969</v>
      </c>
      <c r="AU54" s="107"/>
      <c r="AV54" s="107"/>
    </row>
    <row r="55" spans="1:48" x14ac:dyDescent="0.2">
      <c r="A55" s="110" t="s">
        <v>66</v>
      </c>
      <c r="B55" s="110" t="s">
        <v>15</v>
      </c>
      <c r="C55" s="101">
        <v>6</v>
      </c>
      <c r="D55" s="101">
        <v>2</v>
      </c>
      <c r="E55" s="101">
        <v>0</v>
      </c>
      <c r="F55" s="101">
        <v>9</v>
      </c>
      <c r="G55" s="101">
        <v>11</v>
      </c>
      <c r="H55" s="101">
        <v>6</v>
      </c>
      <c r="I55" s="101">
        <v>0</v>
      </c>
      <c r="J55" s="101">
        <v>8</v>
      </c>
      <c r="K55" s="101">
        <v>4</v>
      </c>
      <c r="L55" s="101">
        <v>6</v>
      </c>
      <c r="M55" s="101">
        <v>81</v>
      </c>
      <c r="N55" s="101">
        <v>169</v>
      </c>
      <c r="O55" s="101">
        <v>573</v>
      </c>
      <c r="P55" s="101">
        <v>2</v>
      </c>
      <c r="Q55" s="101">
        <v>378</v>
      </c>
      <c r="R55" s="101">
        <v>938</v>
      </c>
      <c r="S55" s="101">
        <v>30</v>
      </c>
      <c r="T55" s="101">
        <v>132</v>
      </c>
      <c r="U55" s="101">
        <v>37</v>
      </c>
      <c r="V55" s="101">
        <v>0</v>
      </c>
      <c r="W55" s="101">
        <v>143</v>
      </c>
      <c r="X55" s="101">
        <v>224</v>
      </c>
      <c r="Y55" s="101">
        <v>5</v>
      </c>
      <c r="Z55" s="101">
        <v>152</v>
      </c>
      <c r="AA55" s="101">
        <v>0</v>
      </c>
      <c r="AB55" s="101">
        <v>0</v>
      </c>
      <c r="AC55" s="101">
        <v>8</v>
      </c>
      <c r="AD55" s="101">
        <v>4</v>
      </c>
      <c r="AE55" s="101">
        <v>0</v>
      </c>
      <c r="AF55" s="101">
        <v>56</v>
      </c>
      <c r="AG55" s="101">
        <v>5</v>
      </c>
      <c r="AH55" s="101">
        <v>78</v>
      </c>
      <c r="AI55" s="101">
        <v>2</v>
      </c>
      <c r="AJ55" s="101">
        <v>2</v>
      </c>
      <c r="AK55" s="101">
        <v>210</v>
      </c>
      <c r="AL55" s="111">
        <v>157</v>
      </c>
      <c r="AM55" s="101">
        <v>0</v>
      </c>
      <c r="AN55" s="101">
        <v>0</v>
      </c>
      <c r="AO55" s="101">
        <v>103</v>
      </c>
      <c r="AP55" s="101">
        <v>35</v>
      </c>
      <c r="AQ55" s="101">
        <v>0</v>
      </c>
      <c r="AR55" s="101">
        <v>29</v>
      </c>
      <c r="AS55" s="101">
        <v>0</v>
      </c>
      <c r="AT55" s="112">
        <v>841209</v>
      </c>
      <c r="AU55" s="107"/>
      <c r="AV55" s="107"/>
    </row>
    <row r="56" spans="1:48" x14ac:dyDescent="0.2">
      <c r="A56" s="110" t="s">
        <v>67</v>
      </c>
      <c r="B56" s="110" t="s">
        <v>15</v>
      </c>
      <c r="C56" s="101">
        <v>38</v>
      </c>
      <c r="D56" s="101">
        <v>1</v>
      </c>
      <c r="E56" s="101">
        <v>4</v>
      </c>
      <c r="F56" s="101">
        <v>7</v>
      </c>
      <c r="G56" s="101">
        <v>52</v>
      </c>
      <c r="H56" s="101">
        <v>12</v>
      </c>
      <c r="I56" s="101">
        <v>0</v>
      </c>
      <c r="J56" s="101">
        <v>17</v>
      </c>
      <c r="K56" s="101">
        <v>4</v>
      </c>
      <c r="L56" s="101">
        <v>23</v>
      </c>
      <c r="M56" s="101">
        <v>152</v>
      </c>
      <c r="N56" s="101">
        <v>466</v>
      </c>
      <c r="O56" s="101">
        <v>214</v>
      </c>
      <c r="P56" s="101">
        <v>3</v>
      </c>
      <c r="Q56" s="101">
        <v>1151</v>
      </c>
      <c r="R56" s="101">
        <v>718</v>
      </c>
      <c r="S56" s="101">
        <v>25</v>
      </c>
      <c r="T56" s="101">
        <v>169</v>
      </c>
      <c r="U56" s="101">
        <v>30</v>
      </c>
      <c r="V56" s="101">
        <v>8</v>
      </c>
      <c r="W56" s="101">
        <v>239</v>
      </c>
      <c r="X56" s="101">
        <v>598</v>
      </c>
      <c r="Y56" s="101">
        <v>1</v>
      </c>
      <c r="Z56" s="101">
        <v>215</v>
      </c>
      <c r="AA56" s="101">
        <v>3</v>
      </c>
      <c r="AB56" s="101">
        <v>0</v>
      </c>
      <c r="AC56" s="101">
        <v>18</v>
      </c>
      <c r="AD56" s="101">
        <v>0</v>
      </c>
      <c r="AE56" s="101">
        <v>0</v>
      </c>
      <c r="AF56" s="101">
        <v>116</v>
      </c>
      <c r="AG56" s="101">
        <v>1</v>
      </c>
      <c r="AH56" s="101">
        <v>361</v>
      </c>
      <c r="AI56" s="101">
        <v>9</v>
      </c>
      <c r="AJ56" s="101">
        <v>9</v>
      </c>
      <c r="AK56" s="101">
        <v>379</v>
      </c>
      <c r="AL56" s="101">
        <v>379</v>
      </c>
      <c r="AM56" s="101">
        <v>0</v>
      </c>
      <c r="AN56" s="101">
        <v>0</v>
      </c>
      <c r="AO56" s="101">
        <v>118</v>
      </c>
      <c r="AP56" s="101">
        <v>116</v>
      </c>
      <c r="AQ56" s="101">
        <v>1</v>
      </c>
      <c r="AR56" s="101">
        <v>89</v>
      </c>
      <c r="AS56" s="101">
        <v>23</v>
      </c>
      <c r="AT56" s="112">
        <v>522012</v>
      </c>
      <c r="AU56" s="107"/>
      <c r="AV56" s="107"/>
    </row>
    <row r="57" spans="1:48" x14ac:dyDescent="0.2">
      <c r="A57" s="110" t="s">
        <v>68</v>
      </c>
      <c r="B57" s="110" t="s">
        <v>17</v>
      </c>
      <c r="C57" s="101">
        <v>1</v>
      </c>
      <c r="D57" s="101">
        <v>1</v>
      </c>
      <c r="E57" s="101">
        <v>0</v>
      </c>
      <c r="F57" s="101">
        <v>2</v>
      </c>
      <c r="G57" s="101">
        <v>1</v>
      </c>
      <c r="H57" s="101">
        <v>1</v>
      </c>
      <c r="I57" s="101">
        <v>0</v>
      </c>
      <c r="J57" s="101">
        <v>1</v>
      </c>
      <c r="K57" s="101">
        <v>1</v>
      </c>
      <c r="L57" s="101">
        <v>1</v>
      </c>
      <c r="M57" s="101">
        <v>1</v>
      </c>
      <c r="N57" s="101">
        <v>1</v>
      </c>
      <c r="O57" s="101">
        <v>1</v>
      </c>
      <c r="P57" s="101">
        <v>2</v>
      </c>
      <c r="Q57" s="101">
        <v>2</v>
      </c>
      <c r="R57" s="101">
        <v>1</v>
      </c>
      <c r="S57" s="101">
        <v>1</v>
      </c>
      <c r="T57" s="101">
        <v>1</v>
      </c>
      <c r="U57" s="101">
        <v>1</v>
      </c>
      <c r="V57" s="101">
        <v>1</v>
      </c>
      <c r="W57" s="101">
        <v>2</v>
      </c>
      <c r="X57" s="101">
        <v>2</v>
      </c>
      <c r="Y57" s="101">
        <v>1</v>
      </c>
      <c r="Z57" s="101">
        <v>2</v>
      </c>
      <c r="AA57" s="101">
        <v>0</v>
      </c>
      <c r="AB57" s="101">
        <v>0</v>
      </c>
      <c r="AC57" s="101">
        <v>4</v>
      </c>
      <c r="AD57" s="101">
        <v>1</v>
      </c>
      <c r="AE57" s="101">
        <v>0</v>
      </c>
      <c r="AF57" s="101">
        <v>2</v>
      </c>
      <c r="AG57" s="101">
        <v>1</v>
      </c>
      <c r="AH57" s="101">
        <v>1</v>
      </c>
      <c r="AI57" s="101">
        <v>2</v>
      </c>
      <c r="AJ57" s="101">
        <v>2</v>
      </c>
      <c r="AK57" s="101">
        <v>1</v>
      </c>
      <c r="AL57" s="101">
        <v>1</v>
      </c>
      <c r="AM57" s="101">
        <v>0</v>
      </c>
      <c r="AN57" s="101">
        <v>1</v>
      </c>
      <c r="AO57" s="101">
        <v>1</v>
      </c>
      <c r="AP57" s="101">
        <v>1</v>
      </c>
      <c r="AQ57" s="101">
        <v>1</v>
      </c>
      <c r="AR57" s="101">
        <v>2</v>
      </c>
      <c r="AS57" s="101">
        <v>1</v>
      </c>
      <c r="AT57" s="112">
        <v>692380</v>
      </c>
      <c r="AU57" s="107"/>
      <c r="AV57" s="107"/>
    </row>
    <row r="58" spans="1:48" x14ac:dyDescent="0.2">
      <c r="A58" s="110" t="s">
        <v>69</v>
      </c>
      <c r="B58" s="110" t="s">
        <v>17</v>
      </c>
      <c r="C58" s="101">
        <v>23</v>
      </c>
      <c r="D58" s="101">
        <v>8</v>
      </c>
      <c r="E58" s="101">
        <v>2</v>
      </c>
      <c r="F58" s="101">
        <v>5</v>
      </c>
      <c r="G58" s="101">
        <v>66</v>
      </c>
      <c r="H58" s="101">
        <v>38</v>
      </c>
      <c r="I58" s="101">
        <v>3</v>
      </c>
      <c r="J58" s="101">
        <v>12</v>
      </c>
      <c r="K58" s="101">
        <v>3</v>
      </c>
      <c r="L58" s="101">
        <v>40</v>
      </c>
      <c r="M58" s="101">
        <v>119</v>
      </c>
      <c r="N58" s="101">
        <v>340</v>
      </c>
      <c r="O58" s="101">
        <v>318</v>
      </c>
      <c r="P58" s="101">
        <v>5</v>
      </c>
      <c r="Q58" s="101">
        <v>752</v>
      </c>
      <c r="R58" s="101">
        <v>709</v>
      </c>
      <c r="S58" s="101">
        <v>24</v>
      </c>
      <c r="T58" s="101">
        <v>398</v>
      </c>
      <c r="U58" s="101">
        <v>45</v>
      </c>
      <c r="V58" s="101">
        <v>8</v>
      </c>
      <c r="W58" s="101">
        <v>249</v>
      </c>
      <c r="X58" s="101">
        <v>348</v>
      </c>
      <c r="Y58" s="101">
        <v>3</v>
      </c>
      <c r="Z58" s="101">
        <v>313</v>
      </c>
      <c r="AA58" s="101">
        <v>1</v>
      </c>
      <c r="AB58" s="101">
        <v>0</v>
      </c>
      <c r="AC58" s="101">
        <v>18</v>
      </c>
      <c r="AD58" s="101">
        <v>2</v>
      </c>
      <c r="AE58" s="101">
        <v>0</v>
      </c>
      <c r="AF58" s="101">
        <v>109</v>
      </c>
      <c r="AG58" s="101">
        <v>1</v>
      </c>
      <c r="AH58" s="101">
        <v>270</v>
      </c>
      <c r="AI58" s="101">
        <v>5</v>
      </c>
      <c r="AJ58" s="101">
        <v>5</v>
      </c>
      <c r="AK58" s="101">
        <v>504</v>
      </c>
      <c r="AL58" s="101">
        <v>504</v>
      </c>
      <c r="AM58" s="101">
        <v>0</v>
      </c>
      <c r="AN58" s="101">
        <v>0</v>
      </c>
      <c r="AO58" s="101">
        <v>143</v>
      </c>
      <c r="AP58" s="101">
        <v>26</v>
      </c>
      <c r="AQ58" s="101">
        <v>0</v>
      </c>
      <c r="AR58" s="101">
        <v>63</v>
      </c>
      <c r="AS58" s="101">
        <v>7</v>
      </c>
      <c r="AT58" s="112">
        <v>198316</v>
      </c>
      <c r="AU58" s="107"/>
      <c r="AV58" s="107"/>
    </row>
    <row r="59" spans="1:48" x14ac:dyDescent="0.2">
      <c r="A59" s="110" t="s">
        <v>70</v>
      </c>
      <c r="B59" s="110" t="s">
        <v>15</v>
      </c>
      <c r="C59" s="101">
        <v>21</v>
      </c>
      <c r="D59" s="101">
        <v>11</v>
      </c>
      <c r="E59" s="101">
        <v>10</v>
      </c>
      <c r="F59" s="101">
        <v>8</v>
      </c>
      <c r="G59" s="101">
        <v>35</v>
      </c>
      <c r="H59" s="101">
        <v>26</v>
      </c>
      <c r="I59" s="101">
        <v>3</v>
      </c>
      <c r="J59" s="101">
        <v>19</v>
      </c>
      <c r="K59" s="101">
        <v>3</v>
      </c>
      <c r="L59" s="101">
        <v>14</v>
      </c>
      <c r="M59" s="101">
        <v>49</v>
      </c>
      <c r="N59" s="101">
        <v>197</v>
      </c>
      <c r="O59" s="101">
        <v>102</v>
      </c>
      <c r="P59" s="101">
        <v>0</v>
      </c>
      <c r="Q59" s="101">
        <v>477</v>
      </c>
      <c r="R59" s="101">
        <v>352</v>
      </c>
      <c r="S59" s="101">
        <v>9</v>
      </c>
      <c r="T59" s="101">
        <v>100</v>
      </c>
      <c r="U59" s="101">
        <v>39</v>
      </c>
      <c r="V59" s="101">
        <v>6</v>
      </c>
      <c r="W59" s="101">
        <v>138</v>
      </c>
      <c r="X59" s="101">
        <v>214</v>
      </c>
      <c r="Y59" s="101">
        <v>7</v>
      </c>
      <c r="Z59" s="101">
        <v>111</v>
      </c>
      <c r="AA59" s="101">
        <v>0</v>
      </c>
      <c r="AB59" s="101">
        <v>0</v>
      </c>
      <c r="AC59" s="101">
        <v>4</v>
      </c>
      <c r="AD59" s="101">
        <v>2</v>
      </c>
      <c r="AE59" s="101">
        <v>0</v>
      </c>
      <c r="AF59" s="101">
        <v>66</v>
      </c>
      <c r="AG59" s="101">
        <v>1</v>
      </c>
      <c r="AH59" s="101">
        <v>152</v>
      </c>
      <c r="AI59" s="101">
        <v>9</v>
      </c>
      <c r="AJ59" s="101">
        <v>9</v>
      </c>
      <c r="AK59" s="101">
        <v>186</v>
      </c>
      <c r="AL59" s="101">
        <v>186</v>
      </c>
      <c r="AM59" s="101">
        <v>0</v>
      </c>
      <c r="AN59" s="101">
        <v>1</v>
      </c>
      <c r="AO59" s="101">
        <v>29</v>
      </c>
      <c r="AP59" s="101">
        <v>48</v>
      </c>
      <c r="AQ59" s="101">
        <v>1</v>
      </c>
      <c r="AR59" s="101">
        <v>43</v>
      </c>
      <c r="AS59" s="101">
        <v>11</v>
      </c>
      <c r="AT59" s="112">
        <v>501354</v>
      </c>
      <c r="AU59" s="107"/>
      <c r="AV59" s="107"/>
    </row>
    <row r="60" spans="1:48" x14ac:dyDescent="0.2">
      <c r="A60" s="110" t="s">
        <v>71</v>
      </c>
      <c r="B60" s="110" t="s">
        <v>17</v>
      </c>
      <c r="C60" s="101">
        <v>226</v>
      </c>
      <c r="D60" s="101">
        <v>102</v>
      </c>
      <c r="E60" s="101">
        <v>20</v>
      </c>
      <c r="F60" s="101">
        <v>113</v>
      </c>
      <c r="G60" s="101">
        <v>583</v>
      </c>
      <c r="H60" s="101">
        <v>296</v>
      </c>
      <c r="I60" s="101">
        <v>10</v>
      </c>
      <c r="J60" s="101">
        <v>99</v>
      </c>
      <c r="K60" s="101">
        <v>89</v>
      </c>
      <c r="L60" s="101">
        <v>294</v>
      </c>
      <c r="M60" s="101">
        <v>971</v>
      </c>
      <c r="N60" s="101">
        <v>8256</v>
      </c>
      <c r="O60" s="101">
        <v>6470</v>
      </c>
      <c r="P60" s="101">
        <v>47</v>
      </c>
      <c r="Q60" s="101">
        <v>10108</v>
      </c>
      <c r="R60" s="101">
        <v>12765</v>
      </c>
      <c r="S60" s="101">
        <v>443</v>
      </c>
      <c r="T60" s="101">
        <v>3874</v>
      </c>
      <c r="U60" s="101">
        <v>331</v>
      </c>
      <c r="V60" s="101">
        <v>77</v>
      </c>
      <c r="W60" s="101">
        <v>1372</v>
      </c>
      <c r="X60" s="101">
        <v>2434</v>
      </c>
      <c r="Y60" s="101">
        <v>98</v>
      </c>
      <c r="Z60" s="101">
        <v>2013</v>
      </c>
      <c r="AA60" s="101">
        <v>13</v>
      </c>
      <c r="AB60" s="101">
        <v>0</v>
      </c>
      <c r="AC60" s="101">
        <v>50</v>
      </c>
      <c r="AD60" s="101">
        <v>23</v>
      </c>
      <c r="AE60" s="101">
        <v>0</v>
      </c>
      <c r="AF60" s="101">
        <v>1114</v>
      </c>
      <c r="AG60" s="101">
        <v>19</v>
      </c>
      <c r="AH60" s="101">
        <v>3270</v>
      </c>
      <c r="AI60" s="101">
        <v>30</v>
      </c>
      <c r="AJ60" s="101">
        <v>30</v>
      </c>
      <c r="AK60" s="101">
        <v>6691</v>
      </c>
      <c r="AL60" s="101">
        <v>6691</v>
      </c>
      <c r="AM60" s="101">
        <v>6</v>
      </c>
      <c r="AN60" s="101">
        <v>7</v>
      </c>
      <c r="AO60" s="101">
        <v>1574</v>
      </c>
      <c r="AP60" s="101">
        <v>203</v>
      </c>
      <c r="AQ60" s="101">
        <v>18</v>
      </c>
      <c r="AR60" s="101">
        <v>607</v>
      </c>
      <c r="AS60" s="101">
        <v>158</v>
      </c>
      <c r="AT60" s="112">
        <v>3376003</v>
      </c>
      <c r="AU60" s="107"/>
      <c r="AV60" s="107"/>
    </row>
    <row r="61" spans="1:48" x14ac:dyDescent="0.2">
      <c r="A61" s="110" t="s">
        <v>72</v>
      </c>
      <c r="B61" s="110" t="s">
        <v>13</v>
      </c>
      <c r="C61" s="101">
        <v>0</v>
      </c>
      <c r="D61" s="101">
        <v>1</v>
      </c>
      <c r="E61" s="101">
        <v>1</v>
      </c>
      <c r="F61" s="101">
        <v>1</v>
      </c>
      <c r="G61" s="101">
        <v>14</v>
      </c>
      <c r="H61" s="101">
        <v>7</v>
      </c>
      <c r="I61" s="101">
        <v>0</v>
      </c>
      <c r="J61" s="101">
        <v>1</v>
      </c>
      <c r="K61" s="101">
        <v>2</v>
      </c>
      <c r="L61" s="101">
        <v>0</v>
      </c>
      <c r="M61" s="101">
        <v>20</v>
      </c>
      <c r="N61" s="101">
        <v>56</v>
      </c>
      <c r="O61" s="101">
        <v>64</v>
      </c>
      <c r="P61" s="101">
        <v>4</v>
      </c>
      <c r="Q61" s="101">
        <v>163</v>
      </c>
      <c r="R61" s="101">
        <v>186</v>
      </c>
      <c r="S61" s="101">
        <v>5</v>
      </c>
      <c r="T61" s="101">
        <v>46</v>
      </c>
      <c r="U61" s="101">
        <v>1</v>
      </c>
      <c r="V61" s="101">
        <v>2</v>
      </c>
      <c r="W61" s="101">
        <v>24</v>
      </c>
      <c r="X61" s="101">
        <v>89</v>
      </c>
      <c r="Y61" s="101">
        <v>0</v>
      </c>
      <c r="Z61" s="101">
        <v>77</v>
      </c>
      <c r="AA61" s="101">
        <v>0</v>
      </c>
      <c r="AB61" s="101">
        <v>0</v>
      </c>
      <c r="AC61" s="101">
        <v>4</v>
      </c>
      <c r="AD61" s="101">
        <v>2</v>
      </c>
      <c r="AE61" s="101">
        <v>0</v>
      </c>
      <c r="AF61" s="101">
        <v>13</v>
      </c>
      <c r="AG61" s="101">
        <v>2</v>
      </c>
      <c r="AH61" s="101">
        <v>97</v>
      </c>
      <c r="AI61" s="101">
        <v>2</v>
      </c>
      <c r="AJ61" s="101">
        <v>2</v>
      </c>
      <c r="AK61" s="101">
        <v>138</v>
      </c>
      <c r="AL61" s="101">
        <v>138</v>
      </c>
      <c r="AM61" s="101">
        <v>0</v>
      </c>
      <c r="AN61" s="101">
        <v>0</v>
      </c>
      <c r="AO61" s="101">
        <v>25</v>
      </c>
      <c r="AP61" s="101">
        <v>3</v>
      </c>
      <c r="AQ61" s="101">
        <v>0</v>
      </c>
      <c r="AR61" s="101">
        <v>27</v>
      </c>
      <c r="AS61" s="101">
        <v>0</v>
      </c>
      <c r="AT61" s="112">
        <v>64283</v>
      </c>
      <c r="AU61" s="107"/>
      <c r="AV61" s="107"/>
    </row>
    <row r="62" spans="1:48" x14ac:dyDescent="0.2">
      <c r="A62" s="110" t="s">
        <v>73</v>
      </c>
      <c r="B62" s="110" t="s">
        <v>22</v>
      </c>
      <c r="C62" s="101">
        <v>226</v>
      </c>
      <c r="D62" s="101">
        <v>102</v>
      </c>
      <c r="E62" s="101">
        <v>20</v>
      </c>
      <c r="F62" s="101">
        <v>113</v>
      </c>
      <c r="G62" s="101">
        <v>8521</v>
      </c>
      <c r="H62" s="101">
        <v>3319</v>
      </c>
      <c r="I62" s="101">
        <v>97</v>
      </c>
      <c r="J62" s="101">
        <v>2346</v>
      </c>
      <c r="K62" s="101">
        <v>89</v>
      </c>
      <c r="L62" s="101">
        <v>294</v>
      </c>
      <c r="M62" s="101">
        <v>971</v>
      </c>
      <c r="N62" s="101">
        <v>8250</v>
      </c>
      <c r="O62" s="101">
        <v>6468</v>
      </c>
      <c r="P62" s="101">
        <v>47</v>
      </c>
      <c r="Q62" s="101">
        <v>10097</v>
      </c>
      <c r="R62" s="101">
        <v>12768</v>
      </c>
      <c r="S62" s="101">
        <v>441</v>
      </c>
      <c r="T62" s="101">
        <v>3876</v>
      </c>
      <c r="U62" s="101">
        <v>331</v>
      </c>
      <c r="V62" s="101">
        <v>77</v>
      </c>
      <c r="W62" s="101">
        <v>1372</v>
      </c>
      <c r="X62" s="101">
        <v>2434</v>
      </c>
      <c r="Y62" s="101">
        <v>98</v>
      </c>
      <c r="Z62" s="101">
        <v>2013</v>
      </c>
      <c r="AA62" s="101">
        <v>13</v>
      </c>
      <c r="AB62" s="101">
        <v>0</v>
      </c>
      <c r="AC62" s="101">
        <v>50</v>
      </c>
      <c r="AD62" s="101">
        <v>23</v>
      </c>
      <c r="AE62" s="101">
        <v>0</v>
      </c>
      <c r="AF62" s="101">
        <v>1117</v>
      </c>
      <c r="AG62" s="101">
        <v>19</v>
      </c>
      <c r="AH62" s="101">
        <v>3271</v>
      </c>
      <c r="AI62" s="101">
        <v>30</v>
      </c>
      <c r="AJ62" s="101">
        <v>30</v>
      </c>
      <c r="AK62" s="101">
        <v>6701</v>
      </c>
      <c r="AL62" s="101">
        <v>6701</v>
      </c>
      <c r="AM62" s="101">
        <v>6</v>
      </c>
      <c r="AN62" s="101">
        <v>7</v>
      </c>
      <c r="AO62" s="101">
        <v>1574</v>
      </c>
      <c r="AP62" s="101">
        <v>202</v>
      </c>
      <c r="AQ62" s="101">
        <v>18</v>
      </c>
      <c r="AR62" s="101">
        <v>607</v>
      </c>
      <c r="AS62" s="101">
        <v>158</v>
      </c>
      <c r="AT62" s="112">
        <v>25346805</v>
      </c>
      <c r="AU62" s="107"/>
      <c r="AV62" s="107"/>
    </row>
    <row r="63" spans="1:48" x14ac:dyDescent="0.2">
      <c r="A63" s="110" t="s">
        <v>74</v>
      </c>
      <c r="B63" s="110" t="s">
        <v>13</v>
      </c>
      <c r="C63" s="101">
        <v>1</v>
      </c>
      <c r="D63" s="101">
        <v>1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2</v>
      </c>
      <c r="L63" s="101">
        <v>0</v>
      </c>
      <c r="M63" s="101">
        <v>5</v>
      </c>
      <c r="N63" s="101">
        <v>10</v>
      </c>
      <c r="O63" s="101">
        <v>28</v>
      </c>
      <c r="P63" s="101">
        <v>0</v>
      </c>
      <c r="Q63" s="101">
        <v>93</v>
      </c>
      <c r="R63" s="101">
        <v>109</v>
      </c>
      <c r="S63" s="101">
        <v>3</v>
      </c>
      <c r="T63" s="101">
        <v>6</v>
      </c>
      <c r="U63" s="101">
        <v>2</v>
      </c>
      <c r="V63" s="101">
        <v>0</v>
      </c>
      <c r="W63" s="101">
        <v>8</v>
      </c>
      <c r="X63" s="101">
        <v>30</v>
      </c>
      <c r="Y63" s="101">
        <v>0</v>
      </c>
      <c r="Z63" s="101">
        <v>25</v>
      </c>
      <c r="AA63" s="101">
        <v>0</v>
      </c>
      <c r="AB63" s="101">
        <v>0</v>
      </c>
      <c r="AC63" s="101">
        <v>1</v>
      </c>
      <c r="AD63" s="101">
        <v>2</v>
      </c>
      <c r="AE63" s="101">
        <v>0</v>
      </c>
      <c r="AF63" s="101">
        <v>4</v>
      </c>
      <c r="AG63" s="101">
        <v>2</v>
      </c>
      <c r="AH63" s="101">
        <v>58</v>
      </c>
      <c r="AI63" s="101">
        <v>0</v>
      </c>
      <c r="AJ63" s="101">
        <v>0</v>
      </c>
      <c r="AK63" s="101">
        <v>60</v>
      </c>
      <c r="AL63" s="101">
        <v>60</v>
      </c>
      <c r="AM63" s="101">
        <v>0</v>
      </c>
      <c r="AN63" s="101">
        <v>0</v>
      </c>
      <c r="AO63" s="101">
        <v>8</v>
      </c>
      <c r="AP63" s="101">
        <v>3</v>
      </c>
      <c r="AQ63" s="101">
        <v>0</v>
      </c>
      <c r="AR63" s="101">
        <v>5</v>
      </c>
      <c r="AS63" s="101">
        <v>2</v>
      </c>
      <c r="AT63" s="112">
        <v>49086</v>
      </c>
      <c r="AU63" s="107"/>
      <c r="AV63" s="107"/>
    </row>
    <row r="64" spans="1:48" x14ac:dyDescent="0.2">
      <c r="A64" s="110" t="s">
        <v>75</v>
      </c>
      <c r="B64" s="110" t="s">
        <v>15</v>
      </c>
      <c r="C64" s="101">
        <v>56</v>
      </c>
      <c r="D64" s="101">
        <v>29</v>
      </c>
      <c r="E64" s="101">
        <v>8</v>
      </c>
      <c r="F64" s="101">
        <v>15</v>
      </c>
      <c r="G64" s="101">
        <v>94</v>
      </c>
      <c r="H64" s="101">
        <v>45</v>
      </c>
      <c r="I64" s="101">
        <v>0</v>
      </c>
      <c r="J64" s="101">
        <v>38</v>
      </c>
      <c r="K64" s="101">
        <v>0</v>
      </c>
      <c r="L64" s="101">
        <v>40</v>
      </c>
      <c r="M64" s="101">
        <v>229</v>
      </c>
      <c r="N64" s="101">
        <v>728</v>
      </c>
      <c r="O64" s="101">
        <v>497</v>
      </c>
      <c r="P64" s="101">
        <v>4</v>
      </c>
      <c r="Q64" s="101">
        <v>1777</v>
      </c>
      <c r="R64" s="101">
        <v>1073</v>
      </c>
      <c r="S64" s="101">
        <v>45</v>
      </c>
      <c r="T64" s="101">
        <v>431</v>
      </c>
      <c r="U64" s="101">
        <v>74</v>
      </c>
      <c r="V64" s="101">
        <v>17</v>
      </c>
      <c r="W64" s="101">
        <v>440</v>
      </c>
      <c r="X64" s="101">
        <v>1067</v>
      </c>
      <c r="Y64" s="101">
        <v>8</v>
      </c>
      <c r="Z64" s="101">
        <v>527</v>
      </c>
      <c r="AA64" s="101">
        <v>1</v>
      </c>
      <c r="AB64" s="101">
        <v>0</v>
      </c>
      <c r="AC64" s="101">
        <v>73</v>
      </c>
      <c r="AD64" s="101">
        <v>9</v>
      </c>
      <c r="AE64" s="101">
        <v>0</v>
      </c>
      <c r="AF64" s="101">
        <v>246</v>
      </c>
      <c r="AG64" s="101">
        <v>2</v>
      </c>
      <c r="AH64" s="101">
        <v>659</v>
      </c>
      <c r="AI64" s="101">
        <v>34</v>
      </c>
      <c r="AJ64" s="101">
        <v>34</v>
      </c>
      <c r="AK64" s="101">
        <v>666</v>
      </c>
      <c r="AL64" s="101">
        <v>666</v>
      </c>
      <c r="AM64" s="101">
        <v>1</v>
      </c>
      <c r="AN64" s="101">
        <v>5</v>
      </c>
      <c r="AO64" s="101">
        <v>211</v>
      </c>
      <c r="AP64" s="101">
        <v>181</v>
      </c>
      <c r="AQ64" s="101">
        <v>4</v>
      </c>
      <c r="AR64" s="101">
        <v>291</v>
      </c>
      <c r="AS64" s="101">
        <v>29</v>
      </c>
      <c r="AT64" s="112">
        <v>408947</v>
      </c>
      <c r="AU64" s="107"/>
      <c r="AV64" s="107"/>
    </row>
    <row r="65" spans="1:48" x14ac:dyDescent="0.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13"/>
      <c r="AA65" s="107"/>
      <c r="AB65" s="107"/>
      <c r="AC65" s="107"/>
      <c r="AD65" s="107"/>
      <c r="AE65" s="107"/>
      <c r="AF65" s="107"/>
      <c r="AG65" s="113"/>
      <c r="AH65" s="107"/>
      <c r="AI65" s="107"/>
      <c r="AJ65" s="107"/>
      <c r="AK65" s="107"/>
      <c r="AL65" s="107"/>
      <c r="AM65" s="107"/>
      <c r="AN65" s="107"/>
      <c r="AO65" s="113"/>
      <c r="AP65" s="107"/>
      <c r="AQ65" s="107"/>
      <c r="AR65" s="107"/>
      <c r="AS65" s="113"/>
      <c r="AT65" s="112">
        <v>95905353</v>
      </c>
      <c r="AU65" s="114" t="s">
        <v>121</v>
      </c>
      <c r="AV65" s="114"/>
    </row>
    <row r="66" spans="1:48" x14ac:dyDescent="0.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13"/>
      <c r="AA66" s="107"/>
      <c r="AB66" s="107"/>
      <c r="AC66" s="107"/>
      <c r="AD66" s="107"/>
      <c r="AE66" s="107"/>
      <c r="AF66" s="107"/>
      <c r="AG66" s="113"/>
      <c r="AH66" s="107"/>
      <c r="AI66" s="107"/>
      <c r="AJ66" s="107"/>
      <c r="AK66" s="107"/>
      <c r="AL66" s="107"/>
      <c r="AM66" s="107"/>
      <c r="AN66" s="107"/>
      <c r="AO66" s="113"/>
      <c r="AP66" s="107"/>
      <c r="AQ66" s="107"/>
      <c r="AR66" s="107"/>
      <c r="AS66" s="113"/>
      <c r="AT66" s="115">
        <v>93863851</v>
      </c>
      <c r="AU66" s="151" t="s">
        <v>127</v>
      </c>
      <c r="AV66" s="151"/>
    </row>
    <row r="67" spans="1:48" x14ac:dyDescent="0.2">
      <c r="A67" s="110" t="s">
        <v>93</v>
      </c>
      <c r="B67" s="110" t="s">
        <v>94</v>
      </c>
      <c r="C67" s="116">
        <v>11321</v>
      </c>
      <c r="D67" s="116">
        <v>4750</v>
      </c>
      <c r="E67" s="116">
        <v>592</v>
      </c>
      <c r="F67" s="116">
        <v>3524</v>
      </c>
      <c r="G67" s="116">
        <v>28919</v>
      </c>
      <c r="H67" s="116">
        <v>10828</v>
      </c>
      <c r="I67" s="116">
        <v>396</v>
      </c>
      <c r="J67" s="116">
        <v>5830</v>
      </c>
      <c r="K67" s="116">
        <v>897</v>
      </c>
      <c r="L67" s="116">
        <v>5343</v>
      </c>
      <c r="M67" s="116">
        <v>21098</v>
      </c>
      <c r="N67" s="117">
        <v>104129</v>
      </c>
      <c r="O67" s="117">
        <v>84143</v>
      </c>
      <c r="P67" s="117">
        <v>731</v>
      </c>
      <c r="Q67" s="117">
        <v>180381</v>
      </c>
      <c r="R67" s="117">
        <v>176841</v>
      </c>
      <c r="S67" s="117">
        <v>10446</v>
      </c>
      <c r="T67" s="117">
        <v>58067</v>
      </c>
      <c r="U67" s="116">
        <v>6984</v>
      </c>
      <c r="V67" s="116">
        <v>1247</v>
      </c>
      <c r="W67" s="116">
        <v>31412</v>
      </c>
      <c r="X67" s="116">
        <v>69831</v>
      </c>
      <c r="Y67" s="117">
        <v>1322</v>
      </c>
      <c r="Z67" s="117">
        <v>44497</v>
      </c>
      <c r="AA67" s="116">
        <v>238</v>
      </c>
      <c r="AB67" s="116">
        <v>25</v>
      </c>
      <c r="AC67" s="116">
        <v>6994</v>
      </c>
      <c r="AD67" s="116">
        <v>864</v>
      </c>
      <c r="AE67" s="116">
        <v>104</v>
      </c>
      <c r="AF67" s="116">
        <v>33144</v>
      </c>
      <c r="AG67" s="117">
        <v>1456</v>
      </c>
      <c r="AH67" s="116">
        <v>78180</v>
      </c>
      <c r="AI67" s="116"/>
      <c r="AJ67" s="116">
        <v>3104</v>
      </c>
      <c r="AK67" s="118"/>
      <c r="AL67" s="116">
        <v>90344</v>
      </c>
      <c r="AM67" s="116">
        <v>337</v>
      </c>
      <c r="AN67" s="116">
        <v>455</v>
      </c>
      <c r="AO67" s="117">
        <v>28557</v>
      </c>
      <c r="AP67" s="116">
        <v>7910</v>
      </c>
      <c r="AQ67" s="116">
        <v>435</v>
      </c>
      <c r="AR67" s="116">
        <v>13259</v>
      </c>
      <c r="AS67" s="117">
        <v>3030</v>
      </c>
      <c r="AT67" s="119">
        <v>1.0217000000000001</v>
      </c>
      <c r="AU67" s="151" t="s">
        <v>95</v>
      </c>
      <c r="AV67" s="151"/>
    </row>
    <row r="68" spans="1:48" ht="16" x14ac:dyDescent="0.2">
      <c r="A68" s="118"/>
      <c r="B68" s="120" t="s">
        <v>96</v>
      </c>
      <c r="C68" s="121">
        <v>2.38</v>
      </c>
      <c r="D68" s="122">
        <v>1</v>
      </c>
      <c r="E68" s="121">
        <v>0.12</v>
      </c>
      <c r="F68" s="121">
        <v>0.74</v>
      </c>
      <c r="G68" s="121">
        <v>2.67</v>
      </c>
      <c r="H68" s="122">
        <v>1</v>
      </c>
      <c r="I68" s="121">
        <v>0.04</v>
      </c>
      <c r="J68" s="121">
        <v>0.54</v>
      </c>
      <c r="K68" s="88">
        <f>K67/M67</f>
        <v>4.251587828230164E-2</v>
      </c>
      <c r="L68" s="88">
        <f>L67/M67</f>
        <v>0.25324675324675322</v>
      </c>
      <c r="M68" s="76">
        <f>M67/M67</f>
        <v>1</v>
      </c>
      <c r="N68" s="121">
        <v>0.57999999999999996</v>
      </c>
      <c r="O68" s="121">
        <v>0.47</v>
      </c>
      <c r="P68" s="121">
        <v>0</v>
      </c>
      <c r="Q68" s="121">
        <v>1</v>
      </c>
      <c r="R68" s="121">
        <v>2.2200000000000002</v>
      </c>
      <c r="S68" s="121">
        <v>0.13</v>
      </c>
      <c r="T68" s="121">
        <v>0.73</v>
      </c>
      <c r="U68" s="121">
        <v>0.16</v>
      </c>
      <c r="V68" s="121">
        <v>0.03</v>
      </c>
      <c r="W68" s="121">
        <v>0.71</v>
      </c>
      <c r="X68" s="121">
        <v>1.57</v>
      </c>
      <c r="Y68" s="121">
        <v>0.03</v>
      </c>
      <c r="Z68" s="122">
        <v>1</v>
      </c>
      <c r="AA68" s="123">
        <v>0.03</v>
      </c>
      <c r="AB68" s="123">
        <v>0</v>
      </c>
      <c r="AC68" s="122">
        <v>1</v>
      </c>
      <c r="AD68" s="123">
        <v>0.12</v>
      </c>
      <c r="AE68" s="123">
        <v>0.01</v>
      </c>
      <c r="AF68" s="123">
        <v>4.74</v>
      </c>
      <c r="AG68" s="121">
        <v>0.21</v>
      </c>
      <c r="AH68" s="124">
        <v>1</v>
      </c>
      <c r="AI68" s="123"/>
      <c r="AJ68" s="123">
        <v>0.04</v>
      </c>
      <c r="AK68" s="123"/>
      <c r="AL68" s="123">
        <v>1.1599999999999999</v>
      </c>
      <c r="AM68" s="123">
        <v>0</v>
      </c>
      <c r="AN68" s="123">
        <v>0.01</v>
      </c>
      <c r="AO68" s="121">
        <v>0.37</v>
      </c>
      <c r="AP68" s="124">
        <v>1</v>
      </c>
      <c r="AQ68" s="123">
        <v>0.05</v>
      </c>
      <c r="AR68" s="123">
        <v>1.68</v>
      </c>
      <c r="AS68" s="121">
        <v>0.38</v>
      </c>
      <c r="AT68" s="118"/>
      <c r="AU68" s="107"/>
      <c r="AV68" s="107"/>
    </row>
    <row r="69" spans="1:48" x14ac:dyDescent="0.2">
      <c r="A69" s="125" t="s">
        <v>17</v>
      </c>
      <c r="B69" s="125" t="s">
        <v>94</v>
      </c>
      <c r="C69" s="126">
        <v>5117</v>
      </c>
      <c r="D69" s="126">
        <v>2934</v>
      </c>
      <c r="E69" s="126">
        <v>255</v>
      </c>
      <c r="F69" s="126">
        <v>1835</v>
      </c>
      <c r="G69" s="126">
        <v>10688</v>
      </c>
      <c r="H69" s="126">
        <v>3551</v>
      </c>
      <c r="I69" s="126">
        <v>210</v>
      </c>
      <c r="J69" s="126">
        <v>883</v>
      </c>
      <c r="K69" s="126">
        <v>434</v>
      </c>
      <c r="L69" s="126">
        <v>2319</v>
      </c>
      <c r="M69" s="126">
        <v>10040</v>
      </c>
      <c r="N69" s="125">
        <v>48482</v>
      </c>
      <c r="O69" s="125">
        <v>40858</v>
      </c>
      <c r="P69" s="125">
        <v>298</v>
      </c>
      <c r="Q69" s="125">
        <v>74441</v>
      </c>
      <c r="R69" s="125">
        <v>78842</v>
      </c>
      <c r="S69" s="125">
        <v>8453</v>
      </c>
      <c r="T69" s="125">
        <v>30712</v>
      </c>
      <c r="U69" s="126">
        <v>2678</v>
      </c>
      <c r="V69" s="126">
        <v>398</v>
      </c>
      <c r="W69" s="126">
        <v>12647</v>
      </c>
      <c r="X69" s="126">
        <v>24407</v>
      </c>
      <c r="Y69" s="127">
        <v>648</v>
      </c>
      <c r="Z69" s="127">
        <v>20807</v>
      </c>
      <c r="AA69" s="126">
        <v>100</v>
      </c>
      <c r="AB69" s="126">
        <v>8</v>
      </c>
      <c r="AC69" s="126">
        <v>4165</v>
      </c>
      <c r="AD69" s="126">
        <v>614</v>
      </c>
      <c r="AE69" s="126">
        <v>92</v>
      </c>
      <c r="AF69" s="126">
        <v>15396</v>
      </c>
      <c r="AG69" s="127">
        <v>1080</v>
      </c>
      <c r="AH69" s="126">
        <v>36121</v>
      </c>
      <c r="AI69" s="126"/>
      <c r="AJ69" s="126">
        <v>1700</v>
      </c>
      <c r="AK69" s="128"/>
      <c r="AL69" s="126">
        <v>39591</v>
      </c>
      <c r="AM69" s="126">
        <v>129</v>
      </c>
      <c r="AN69" s="126">
        <v>371</v>
      </c>
      <c r="AO69" s="127">
        <v>14489</v>
      </c>
      <c r="AP69" s="126">
        <v>2465</v>
      </c>
      <c r="AQ69" s="126">
        <v>295</v>
      </c>
      <c r="AR69" s="126">
        <v>4322</v>
      </c>
      <c r="AS69" s="127">
        <v>1430</v>
      </c>
      <c r="AT69" s="119"/>
      <c r="AU69" s="107"/>
      <c r="AV69" s="107"/>
    </row>
    <row r="70" spans="1:48" ht="16" x14ac:dyDescent="0.2">
      <c r="A70" s="110"/>
      <c r="B70" s="120" t="s">
        <v>96</v>
      </c>
      <c r="C70" s="121">
        <v>1.74</v>
      </c>
      <c r="D70" s="122">
        <v>1</v>
      </c>
      <c r="E70" s="121">
        <v>0.09</v>
      </c>
      <c r="F70" s="121">
        <v>0.63</v>
      </c>
      <c r="G70" s="121">
        <v>3.01</v>
      </c>
      <c r="H70" s="122">
        <v>1</v>
      </c>
      <c r="I70" s="121">
        <v>0.06</v>
      </c>
      <c r="J70" s="121">
        <v>0.25</v>
      </c>
      <c r="K70" s="88">
        <f>K69/M69</f>
        <v>4.3227091633466136E-2</v>
      </c>
      <c r="L70" s="88">
        <f>L69/M69</f>
        <v>0.23097609561752988</v>
      </c>
      <c r="M70" s="76">
        <f>M69/M69</f>
        <v>1</v>
      </c>
      <c r="N70" s="121"/>
      <c r="O70" s="121"/>
      <c r="P70" s="121"/>
      <c r="Q70" s="121"/>
      <c r="R70" s="121"/>
      <c r="S70" s="121"/>
      <c r="T70" s="121"/>
      <c r="U70" s="121">
        <v>0.13</v>
      </c>
      <c r="V70" s="121">
        <v>0.02</v>
      </c>
      <c r="W70" s="121">
        <v>0.61</v>
      </c>
      <c r="X70" s="121">
        <v>1.17</v>
      </c>
      <c r="Y70" s="121">
        <v>0.03</v>
      </c>
      <c r="Z70" s="122">
        <v>1</v>
      </c>
      <c r="AA70" s="123">
        <v>0.02</v>
      </c>
      <c r="AB70" s="123">
        <v>0</v>
      </c>
      <c r="AC70" s="122">
        <v>1</v>
      </c>
      <c r="AD70" s="123">
        <v>0.15</v>
      </c>
      <c r="AE70" s="123">
        <v>0.02</v>
      </c>
      <c r="AF70" s="123">
        <v>3.7</v>
      </c>
      <c r="AG70" s="121">
        <v>0.26</v>
      </c>
      <c r="AH70" s="124">
        <v>1</v>
      </c>
      <c r="AI70" s="123"/>
      <c r="AJ70" s="123">
        <v>0.05</v>
      </c>
      <c r="AK70" s="123"/>
      <c r="AL70" s="123">
        <v>1.1000000000000001</v>
      </c>
      <c r="AM70" s="123">
        <v>0</v>
      </c>
      <c r="AN70" s="123">
        <v>0.01</v>
      </c>
      <c r="AO70" s="121">
        <v>0.4</v>
      </c>
      <c r="AP70" s="124">
        <v>1</v>
      </c>
      <c r="AQ70" s="123">
        <v>0.12</v>
      </c>
      <c r="AR70" s="123">
        <v>1.75</v>
      </c>
      <c r="AS70" s="121">
        <v>0.57999999999999996</v>
      </c>
      <c r="AT70" s="119"/>
      <c r="AU70" s="107"/>
      <c r="AV70" s="107"/>
    </row>
    <row r="71" spans="1:48" x14ac:dyDescent="0.2">
      <c r="A71" s="125" t="s">
        <v>22</v>
      </c>
      <c r="B71" s="125" t="s">
        <v>94</v>
      </c>
      <c r="C71" s="126">
        <v>765</v>
      </c>
      <c r="D71" s="126">
        <v>279</v>
      </c>
      <c r="E71" s="126">
        <v>89</v>
      </c>
      <c r="F71" s="126">
        <v>356</v>
      </c>
      <c r="G71" s="126">
        <v>9598</v>
      </c>
      <c r="H71" s="126">
        <v>3648</v>
      </c>
      <c r="I71" s="126">
        <v>103</v>
      </c>
      <c r="J71" s="126">
        <v>2573</v>
      </c>
      <c r="K71" s="126">
        <v>126</v>
      </c>
      <c r="L71" s="126">
        <v>627</v>
      </c>
      <c r="M71" s="126">
        <v>1793</v>
      </c>
      <c r="N71" s="125">
        <v>48482</v>
      </c>
      <c r="O71" s="125">
        <v>40858</v>
      </c>
      <c r="P71" s="125">
        <v>298</v>
      </c>
      <c r="Q71" s="125">
        <v>74441</v>
      </c>
      <c r="R71" s="125">
        <v>78842</v>
      </c>
      <c r="S71" s="125">
        <v>8453</v>
      </c>
      <c r="T71" s="125">
        <v>30712</v>
      </c>
      <c r="U71" s="126">
        <v>815</v>
      </c>
      <c r="V71" s="126">
        <v>145</v>
      </c>
      <c r="W71" s="126">
        <v>3057</v>
      </c>
      <c r="X71" s="126">
        <v>5882</v>
      </c>
      <c r="Y71" s="127">
        <v>161</v>
      </c>
      <c r="Z71" s="127">
        <v>4555</v>
      </c>
      <c r="AA71" s="126">
        <v>33</v>
      </c>
      <c r="AB71" s="126">
        <v>1</v>
      </c>
      <c r="AC71" s="126">
        <v>236</v>
      </c>
      <c r="AD71" s="126">
        <v>50</v>
      </c>
      <c r="AE71" s="126">
        <v>0</v>
      </c>
      <c r="AF71" s="126">
        <v>2724</v>
      </c>
      <c r="AG71" s="127">
        <v>64</v>
      </c>
      <c r="AH71" s="126">
        <v>7248</v>
      </c>
      <c r="AI71" s="126"/>
      <c r="AJ71" s="126">
        <v>130</v>
      </c>
      <c r="AK71" s="128"/>
      <c r="AL71" s="126">
        <v>12005</v>
      </c>
      <c r="AM71" s="126">
        <v>37</v>
      </c>
      <c r="AN71" s="126">
        <v>14</v>
      </c>
      <c r="AO71" s="127">
        <v>2089</v>
      </c>
      <c r="AP71" s="126">
        <v>425</v>
      </c>
      <c r="AQ71" s="126">
        <v>39</v>
      </c>
      <c r="AR71" s="126">
        <v>1287</v>
      </c>
      <c r="AS71" s="127">
        <v>337</v>
      </c>
      <c r="AT71" s="119"/>
      <c r="AU71" s="107"/>
      <c r="AV71" s="107"/>
    </row>
    <row r="72" spans="1:48" ht="16" x14ac:dyDescent="0.2">
      <c r="A72" s="110"/>
      <c r="B72" s="120" t="s">
        <v>96</v>
      </c>
      <c r="C72" s="121">
        <v>2.74</v>
      </c>
      <c r="D72" s="122">
        <v>1</v>
      </c>
      <c r="E72" s="121">
        <v>0.32</v>
      </c>
      <c r="F72" s="121">
        <v>1.28</v>
      </c>
      <c r="G72" s="121">
        <v>2.63</v>
      </c>
      <c r="H72" s="122">
        <v>1</v>
      </c>
      <c r="I72" s="121">
        <v>0.03</v>
      </c>
      <c r="J72" s="121">
        <v>0.71</v>
      </c>
      <c r="K72" s="88">
        <f>K71/M71</f>
        <v>7.0273284997211374E-2</v>
      </c>
      <c r="L72" s="88">
        <f>L71/M71</f>
        <v>0.34969325153374231</v>
      </c>
      <c r="M72" s="76">
        <f>M71/M71</f>
        <v>1</v>
      </c>
      <c r="N72" s="121"/>
      <c r="O72" s="121"/>
      <c r="P72" s="121"/>
      <c r="Q72" s="121"/>
      <c r="R72" s="121"/>
      <c r="S72" s="121"/>
      <c r="T72" s="121"/>
      <c r="U72" s="121">
        <v>0.18</v>
      </c>
      <c r="V72" s="121">
        <v>0.03</v>
      </c>
      <c r="W72" s="121">
        <v>0.67</v>
      </c>
      <c r="X72" s="121">
        <v>1.29</v>
      </c>
      <c r="Y72" s="121">
        <v>0.04</v>
      </c>
      <c r="Z72" s="122">
        <v>1</v>
      </c>
      <c r="AA72" s="123">
        <v>0.14000000000000001</v>
      </c>
      <c r="AB72" s="123">
        <v>0</v>
      </c>
      <c r="AC72" s="122">
        <v>1</v>
      </c>
      <c r="AD72" s="123">
        <v>0.21</v>
      </c>
      <c r="AE72" s="123">
        <v>0</v>
      </c>
      <c r="AF72" s="123">
        <v>11.54</v>
      </c>
      <c r="AG72" s="121">
        <v>0.27</v>
      </c>
      <c r="AH72" s="124">
        <v>1</v>
      </c>
      <c r="AI72" s="123"/>
      <c r="AJ72" s="123">
        <v>0.02</v>
      </c>
      <c r="AK72" s="123"/>
      <c r="AL72" s="123">
        <v>1.66</v>
      </c>
      <c r="AM72" s="123">
        <v>0.01</v>
      </c>
      <c r="AN72" s="123">
        <v>0</v>
      </c>
      <c r="AO72" s="121">
        <v>0.28999999999999998</v>
      </c>
      <c r="AP72" s="124">
        <v>1</v>
      </c>
      <c r="AQ72" s="123">
        <v>0.09</v>
      </c>
      <c r="AR72" s="123">
        <v>3.03</v>
      </c>
      <c r="AS72" s="121">
        <v>0.79</v>
      </c>
      <c r="AT72" s="119"/>
      <c r="AU72" s="107"/>
      <c r="AV72" s="107"/>
    </row>
    <row r="73" spans="1:48" x14ac:dyDescent="0.2">
      <c r="A73" s="125" t="s">
        <v>13</v>
      </c>
      <c r="B73" s="125" t="s">
        <v>94</v>
      </c>
      <c r="C73" s="126">
        <v>181</v>
      </c>
      <c r="D73" s="126">
        <v>54</v>
      </c>
      <c r="E73" s="126">
        <v>23</v>
      </c>
      <c r="F73" s="126">
        <v>106</v>
      </c>
      <c r="G73" s="126">
        <v>741</v>
      </c>
      <c r="H73" s="126">
        <v>256</v>
      </c>
      <c r="I73" s="126">
        <v>16</v>
      </c>
      <c r="J73" s="126">
        <v>75</v>
      </c>
      <c r="K73" s="126">
        <v>64</v>
      </c>
      <c r="L73" s="126">
        <v>185</v>
      </c>
      <c r="M73" s="126">
        <v>894</v>
      </c>
      <c r="N73" s="125">
        <v>47351</v>
      </c>
      <c r="O73" s="125">
        <v>39977</v>
      </c>
      <c r="P73" s="125">
        <v>296</v>
      </c>
      <c r="Q73" s="125">
        <v>73202</v>
      </c>
      <c r="R73" s="125">
        <v>77780</v>
      </c>
      <c r="S73" s="125">
        <v>8420</v>
      </c>
      <c r="T73" s="125">
        <v>30110</v>
      </c>
      <c r="U73" s="126">
        <v>290</v>
      </c>
      <c r="V73" s="126">
        <v>34</v>
      </c>
      <c r="W73" s="126">
        <v>1798</v>
      </c>
      <c r="X73" s="126">
        <v>3089</v>
      </c>
      <c r="Y73" s="127">
        <v>41</v>
      </c>
      <c r="Z73" s="127">
        <v>2405</v>
      </c>
      <c r="AA73" s="126">
        <v>13</v>
      </c>
      <c r="AB73" s="126">
        <v>1</v>
      </c>
      <c r="AC73" s="126">
        <v>231</v>
      </c>
      <c r="AD73" s="126">
        <v>58</v>
      </c>
      <c r="AE73" s="126">
        <v>3</v>
      </c>
      <c r="AF73" s="126">
        <v>1559</v>
      </c>
      <c r="AG73" s="127">
        <v>114</v>
      </c>
      <c r="AH73" s="126">
        <v>4460</v>
      </c>
      <c r="AI73" s="126"/>
      <c r="AJ73" s="126">
        <v>241</v>
      </c>
      <c r="AK73" s="128"/>
      <c r="AL73" s="126">
        <v>4947</v>
      </c>
      <c r="AM73" s="126">
        <v>14</v>
      </c>
      <c r="AN73" s="126">
        <v>6</v>
      </c>
      <c r="AO73" s="127">
        <v>1298</v>
      </c>
      <c r="AP73" s="126">
        <v>573</v>
      </c>
      <c r="AQ73" s="126">
        <v>13</v>
      </c>
      <c r="AR73" s="126">
        <v>1080</v>
      </c>
      <c r="AS73" s="127">
        <v>171</v>
      </c>
      <c r="AT73" s="119"/>
      <c r="AU73" s="107"/>
      <c r="AV73" s="107"/>
    </row>
    <row r="74" spans="1:48" ht="16" x14ac:dyDescent="0.2">
      <c r="A74" s="118"/>
      <c r="B74" s="120" t="s">
        <v>96</v>
      </c>
      <c r="C74" s="121">
        <v>3.35</v>
      </c>
      <c r="D74" s="122">
        <v>1</v>
      </c>
      <c r="E74" s="121">
        <v>0.43</v>
      </c>
      <c r="F74" s="121">
        <v>1.96</v>
      </c>
      <c r="G74" s="121">
        <v>2.89</v>
      </c>
      <c r="H74" s="122">
        <v>1</v>
      </c>
      <c r="I74" s="121">
        <v>0.06</v>
      </c>
      <c r="J74" s="121">
        <v>0.28999999999999998</v>
      </c>
      <c r="K74" s="88">
        <f>K73/M73</f>
        <v>7.1588366890380312E-2</v>
      </c>
      <c r="L74" s="88">
        <f>L73/M73</f>
        <v>0.20693512304250558</v>
      </c>
      <c r="M74" s="76">
        <f>M73/M73</f>
        <v>1</v>
      </c>
      <c r="N74" s="121"/>
      <c r="O74" s="121"/>
      <c r="P74" s="121"/>
      <c r="Q74" s="121"/>
      <c r="R74" s="121"/>
      <c r="S74" s="121"/>
      <c r="T74" s="121"/>
      <c r="U74" s="121">
        <v>0.12</v>
      </c>
      <c r="V74" s="121">
        <v>0.01</v>
      </c>
      <c r="W74" s="121">
        <v>0.75</v>
      </c>
      <c r="X74" s="121">
        <v>1.28</v>
      </c>
      <c r="Y74" s="121">
        <v>0.02</v>
      </c>
      <c r="Z74" s="122">
        <v>1</v>
      </c>
      <c r="AA74" s="123">
        <v>0.06</v>
      </c>
      <c r="AB74" s="123">
        <v>0</v>
      </c>
      <c r="AC74" s="122">
        <v>1</v>
      </c>
      <c r="AD74" s="123">
        <v>0.25</v>
      </c>
      <c r="AE74" s="123">
        <v>0.01</v>
      </c>
      <c r="AF74" s="123">
        <v>6.75</v>
      </c>
      <c r="AG74" s="121">
        <v>0.49</v>
      </c>
      <c r="AH74" s="124">
        <v>1</v>
      </c>
      <c r="AI74" s="123"/>
      <c r="AJ74" s="123">
        <v>0.05</v>
      </c>
      <c r="AK74" s="123"/>
      <c r="AL74" s="123">
        <v>1.1100000000000001</v>
      </c>
      <c r="AM74" s="123">
        <v>0</v>
      </c>
      <c r="AN74" s="123">
        <v>0</v>
      </c>
      <c r="AO74" s="121">
        <v>0.28999999999999998</v>
      </c>
      <c r="AP74" s="124">
        <v>1</v>
      </c>
      <c r="AQ74" s="123">
        <v>0.02</v>
      </c>
      <c r="AR74" s="123">
        <v>1.88</v>
      </c>
      <c r="AS74" s="121">
        <v>0.3</v>
      </c>
      <c r="AT74" s="118"/>
      <c r="AU74" s="107"/>
      <c r="AV74" s="107"/>
    </row>
    <row r="75" spans="1:48" x14ac:dyDescent="0.2">
      <c r="A75" s="125" t="s">
        <v>15</v>
      </c>
      <c r="B75" s="125" t="s">
        <v>94</v>
      </c>
      <c r="C75" s="126">
        <v>5140</v>
      </c>
      <c r="D75" s="126">
        <v>1431</v>
      </c>
      <c r="E75" s="126">
        <v>213</v>
      </c>
      <c r="F75" s="126">
        <v>1173</v>
      </c>
      <c r="G75" s="126">
        <v>7506</v>
      </c>
      <c r="H75" s="126">
        <v>3257</v>
      </c>
      <c r="I75" s="126">
        <v>65</v>
      </c>
      <c r="J75" s="126">
        <v>2231</v>
      </c>
      <c r="K75" s="126">
        <v>264</v>
      </c>
      <c r="L75" s="126">
        <v>2163</v>
      </c>
      <c r="M75" s="126">
        <v>8118</v>
      </c>
      <c r="N75" s="125">
        <v>45998</v>
      </c>
      <c r="O75" s="125">
        <v>39236</v>
      </c>
      <c r="P75" s="125">
        <v>285</v>
      </c>
      <c r="Q75" s="125">
        <v>71439</v>
      </c>
      <c r="R75" s="125">
        <v>75796</v>
      </c>
      <c r="S75" s="125">
        <v>8317</v>
      </c>
      <c r="T75" s="125">
        <v>29439</v>
      </c>
      <c r="U75" s="126">
        <v>3113</v>
      </c>
      <c r="V75" s="126">
        <v>645</v>
      </c>
      <c r="W75" s="126">
        <v>13415</v>
      </c>
      <c r="X75" s="126">
        <v>35036</v>
      </c>
      <c r="Y75" s="127">
        <v>456</v>
      </c>
      <c r="Z75" s="127">
        <v>15925</v>
      </c>
      <c r="AA75" s="126">
        <v>91</v>
      </c>
      <c r="AB75" s="126">
        <v>15</v>
      </c>
      <c r="AC75" s="126">
        <v>2183</v>
      </c>
      <c r="AD75" s="126">
        <v>123</v>
      </c>
      <c r="AE75" s="126">
        <v>3</v>
      </c>
      <c r="AF75" s="126">
        <v>12979</v>
      </c>
      <c r="AG75" s="127">
        <v>170</v>
      </c>
      <c r="AH75" s="126">
        <v>28202</v>
      </c>
      <c r="AI75" s="126"/>
      <c r="AJ75" s="126">
        <v>964</v>
      </c>
      <c r="AK75" s="128"/>
      <c r="AL75" s="126">
        <v>32376</v>
      </c>
      <c r="AM75" s="126">
        <v>145</v>
      </c>
      <c r="AN75" s="126">
        <v>64</v>
      </c>
      <c r="AO75" s="127">
        <v>10174</v>
      </c>
      <c r="AP75" s="126">
        <v>4253</v>
      </c>
      <c r="AQ75" s="126">
        <v>76</v>
      </c>
      <c r="AR75" s="126">
        <v>6282</v>
      </c>
      <c r="AS75" s="127">
        <v>939</v>
      </c>
      <c r="AT75" s="118"/>
      <c r="AU75" s="107"/>
      <c r="AV75" s="107"/>
    </row>
    <row r="76" spans="1:48" ht="16" x14ac:dyDescent="0.2">
      <c r="A76" s="118"/>
      <c r="B76" s="120" t="s">
        <v>96</v>
      </c>
      <c r="C76" s="121">
        <v>3.59</v>
      </c>
      <c r="D76" s="122">
        <v>1</v>
      </c>
      <c r="E76" s="121">
        <v>0.15</v>
      </c>
      <c r="F76" s="121">
        <v>0.82</v>
      </c>
      <c r="G76" s="121">
        <v>2.2999999999999998</v>
      </c>
      <c r="H76" s="122">
        <v>1</v>
      </c>
      <c r="I76" s="121">
        <v>0.02</v>
      </c>
      <c r="J76" s="121">
        <v>0.68</v>
      </c>
      <c r="K76" s="88">
        <f>K75/M75</f>
        <v>3.2520325203252036E-2</v>
      </c>
      <c r="L76" s="88">
        <f>L75/M75</f>
        <v>0.26644493717664447</v>
      </c>
      <c r="M76" s="76">
        <f>M75/M75</f>
        <v>1</v>
      </c>
      <c r="N76" s="121"/>
      <c r="O76" s="121"/>
      <c r="P76" s="121"/>
      <c r="Q76" s="121"/>
      <c r="R76" s="121"/>
      <c r="S76" s="121"/>
      <c r="T76" s="121"/>
      <c r="U76" s="121">
        <v>0.2</v>
      </c>
      <c r="V76" s="121">
        <v>0.04</v>
      </c>
      <c r="W76" s="121">
        <v>0.84</v>
      </c>
      <c r="X76" s="121">
        <v>2.2000000000000002</v>
      </c>
      <c r="Y76" s="121">
        <v>0.03</v>
      </c>
      <c r="Z76" s="122">
        <v>1</v>
      </c>
      <c r="AA76" s="123">
        <v>0.04</v>
      </c>
      <c r="AB76" s="123">
        <v>0.01</v>
      </c>
      <c r="AC76" s="122">
        <v>1</v>
      </c>
      <c r="AD76" s="123">
        <v>0.06</v>
      </c>
      <c r="AE76" s="123">
        <v>0</v>
      </c>
      <c r="AF76" s="123">
        <v>5.95</v>
      </c>
      <c r="AG76" s="121">
        <v>0.08</v>
      </c>
      <c r="AH76" s="124">
        <v>1</v>
      </c>
      <c r="AI76" s="123"/>
      <c r="AJ76" s="123">
        <v>0.03</v>
      </c>
      <c r="AK76" s="123"/>
      <c r="AL76" s="123">
        <v>1.1499999999999999</v>
      </c>
      <c r="AM76" s="123">
        <v>0.01</v>
      </c>
      <c r="AN76" s="123">
        <v>0</v>
      </c>
      <c r="AO76" s="121">
        <v>0.36</v>
      </c>
      <c r="AP76" s="124">
        <v>1</v>
      </c>
      <c r="AQ76" s="123">
        <v>0.02</v>
      </c>
      <c r="AR76" s="123">
        <v>1.48</v>
      </c>
      <c r="AS76" s="121">
        <v>0.22</v>
      </c>
      <c r="AT76" s="118"/>
      <c r="AU76" s="107"/>
      <c r="AV76" s="107"/>
    </row>
    <row r="77" spans="1:48" x14ac:dyDescent="0.2">
      <c r="A77" s="125" t="s">
        <v>30</v>
      </c>
      <c r="B77" s="125" t="s">
        <v>94</v>
      </c>
      <c r="C77" s="126">
        <v>118</v>
      </c>
      <c r="D77" s="126">
        <v>52</v>
      </c>
      <c r="E77" s="126">
        <v>12</v>
      </c>
      <c r="F77" s="126">
        <v>54</v>
      </c>
      <c r="G77" s="126">
        <v>386</v>
      </c>
      <c r="H77" s="126">
        <v>116</v>
      </c>
      <c r="I77" s="126">
        <v>2</v>
      </c>
      <c r="J77" s="126">
        <v>68</v>
      </c>
      <c r="K77" s="126">
        <v>9</v>
      </c>
      <c r="L77" s="126">
        <v>49</v>
      </c>
      <c r="M77" s="126">
        <v>253</v>
      </c>
      <c r="N77" s="125">
        <v>45998</v>
      </c>
      <c r="O77" s="125">
        <v>39236</v>
      </c>
      <c r="P77" s="125">
        <v>285</v>
      </c>
      <c r="Q77" s="125">
        <v>71439</v>
      </c>
      <c r="R77" s="125">
        <v>75796</v>
      </c>
      <c r="S77" s="125">
        <v>8317</v>
      </c>
      <c r="T77" s="125">
        <v>29439</v>
      </c>
      <c r="U77" s="126">
        <v>88</v>
      </c>
      <c r="V77" s="126">
        <v>25</v>
      </c>
      <c r="W77" s="126">
        <v>495</v>
      </c>
      <c r="X77" s="126">
        <v>1417</v>
      </c>
      <c r="Y77" s="127">
        <v>16</v>
      </c>
      <c r="Z77" s="127">
        <v>805</v>
      </c>
      <c r="AA77" s="126">
        <v>1</v>
      </c>
      <c r="AB77" s="126">
        <v>0</v>
      </c>
      <c r="AC77" s="126">
        <v>179</v>
      </c>
      <c r="AD77" s="126">
        <v>19</v>
      </c>
      <c r="AE77" s="126">
        <v>6</v>
      </c>
      <c r="AF77" s="126">
        <v>486</v>
      </c>
      <c r="AG77" s="127">
        <v>28</v>
      </c>
      <c r="AH77" s="126">
        <v>2149</v>
      </c>
      <c r="AI77" s="126"/>
      <c r="AJ77" s="126">
        <v>69</v>
      </c>
      <c r="AK77" s="128"/>
      <c r="AL77" s="126">
        <v>1425</v>
      </c>
      <c r="AM77" s="126">
        <v>12</v>
      </c>
      <c r="AN77" s="126">
        <v>0</v>
      </c>
      <c r="AO77" s="127">
        <v>507</v>
      </c>
      <c r="AP77" s="126">
        <v>194</v>
      </c>
      <c r="AQ77" s="126">
        <v>12</v>
      </c>
      <c r="AR77" s="126">
        <v>288</v>
      </c>
      <c r="AS77" s="127">
        <v>153</v>
      </c>
      <c r="AT77" s="118"/>
      <c r="AU77" s="107"/>
      <c r="AV77" s="107"/>
    </row>
    <row r="78" spans="1:48" ht="16" x14ac:dyDescent="0.2">
      <c r="A78" s="118"/>
      <c r="B78" s="120" t="s">
        <v>96</v>
      </c>
      <c r="C78" s="121">
        <v>2.27</v>
      </c>
      <c r="D78" s="122">
        <v>1</v>
      </c>
      <c r="E78" s="121">
        <v>0.23</v>
      </c>
      <c r="F78" s="121">
        <v>1.04</v>
      </c>
      <c r="G78" s="121">
        <v>3.33</v>
      </c>
      <c r="H78" s="122">
        <v>1</v>
      </c>
      <c r="I78" s="121">
        <v>0.02</v>
      </c>
      <c r="J78" s="121">
        <v>0.59</v>
      </c>
      <c r="K78" s="88">
        <f>K77/M77</f>
        <v>3.5573122529644272E-2</v>
      </c>
      <c r="L78" s="88">
        <f>L77/M77</f>
        <v>0.19367588932806323</v>
      </c>
      <c r="M78" s="76">
        <f>M77/M77</f>
        <v>1</v>
      </c>
      <c r="N78" s="121"/>
      <c r="O78" s="121"/>
      <c r="P78" s="121"/>
      <c r="Q78" s="121"/>
      <c r="R78" s="121"/>
      <c r="S78" s="121"/>
      <c r="T78" s="121"/>
      <c r="U78" s="121">
        <v>0.11</v>
      </c>
      <c r="V78" s="121">
        <v>0.03</v>
      </c>
      <c r="W78" s="121">
        <v>0.61</v>
      </c>
      <c r="X78" s="121">
        <v>1.76</v>
      </c>
      <c r="Y78" s="121">
        <v>0.02</v>
      </c>
      <c r="Z78" s="122">
        <v>1</v>
      </c>
      <c r="AA78" s="123">
        <v>0.01</v>
      </c>
      <c r="AB78" s="123">
        <v>0</v>
      </c>
      <c r="AC78" s="122">
        <v>1</v>
      </c>
      <c r="AD78" s="123">
        <v>0.11</v>
      </c>
      <c r="AE78" s="123">
        <v>0.03</v>
      </c>
      <c r="AF78" s="123">
        <v>2.72</v>
      </c>
      <c r="AG78" s="121">
        <v>0.16</v>
      </c>
      <c r="AH78" s="124">
        <v>1</v>
      </c>
      <c r="AI78" s="123"/>
      <c r="AJ78" s="123">
        <v>0.03</v>
      </c>
      <c r="AK78" s="123"/>
      <c r="AL78" s="123">
        <v>0.66</v>
      </c>
      <c r="AM78" s="123">
        <v>0.01</v>
      </c>
      <c r="AN78" s="123">
        <v>0</v>
      </c>
      <c r="AO78" s="121">
        <v>0.24</v>
      </c>
      <c r="AP78" s="124">
        <v>1</v>
      </c>
      <c r="AQ78" s="123">
        <v>0.06</v>
      </c>
      <c r="AR78" s="123">
        <v>1.48</v>
      </c>
      <c r="AS78" s="121">
        <v>0.79</v>
      </c>
      <c r="AT78" s="118"/>
      <c r="AU78" s="107"/>
      <c r="AV78" s="107"/>
    </row>
    <row r="81" spans="1:47" ht="24" x14ac:dyDescent="0.2">
      <c r="A81" s="143" t="s">
        <v>135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U82" s="63"/>
    </row>
  </sheetData>
  <mergeCells count="14">
    <mergeCell ref="AU66:AV66"/>
    <mergeCell ref="AU67:AV67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" r:id="rId1" display="https://en.wikipedia.org/wiki/List_of_countries_by_GDP_(nominal)" xr:uid="{8EBC47FD-CDD5-9441-B321-F2C92CF924D9}"/>
    <hyperlink ref="C82:L82" r:id="rId2" display=" https://betterprojectsfaster.com/guide/java-full-stack-report-2023-01/the-index" xr:uid="{0014F39B-580B-044A-9B22-7A543A8E99E1}"/>
    <hyperlink ref="C82:AD82" r:id="rId3" display="https://betterprojectsfaster.com/guide/java-tech-popularity-index-2023-Q2/the-index" xr:uid="{502DA4D3-4AA1-9D44-B292-81C81F2A9141}"/>
  </hyperlink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5125-F246-8349-A9B3-74690D9E76F7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5" width="7.6640625" bestFit="1" customWidth="1"/>
    <col min="16" max="16" width="6.6640625" bestFit="1" customWidth="1"/>
    <col min="17" max="17" width="9" bestFit="1" customWidth="1"/>
    <col min="18" max="18" width="7.6640625" bestFit="1" customWidth="1"/>
    <col min="19" max="19" width="5.6640625" bestFit="1" customWidth="1"/>
    <col min="20" max="20" width="9.33203125" bestFit="1" customWidth="1"/>
    <col min="21" max="21" width="9.1640625" bestFit="1" customWidth="1"/>
    <col min="22" max="22" width="9.6640625" bestFit="1" customWidth="1"/>
    <col min="23" max="23" width="9" bestFit="1" customWidth="1"/>
    <col min="24" max="24" width="6.6640625" bestFit="1" customWidth="1"/>
    <col min="25" max="25" width="5.83203125" bestFit="1" customWidth="1"/>
    <col min="26" max="26" width="7.83203125" bestFit="1" customWidth="1"/>
    <col min="27" max="27" width="10.5" bestFit="1" customWidth="1"/>
    <col min="28" max="28" width="7.33203125" bestFit="1" customWidth="1"/>
    <col min="29" max="29" width="9" bestFit="1" customWidth="1"/>
    <col min="30" max="30" width="9.33203125" bestFit="1" customWidth="1"/>
    <col min="31" max="31" width="11" bestFit="1" customWidth="1"/>
    <col min="32" max="32" width="10.33203125" bestFit="1" customWidth="1"/>
    <col min="33" max="33" width="7.83203125" bestFit="1" customWidth="1"/>
    <col min="34" max="34" width="7.6640625" bestFit="1" customWidth="1"/>
    <col min="35" max="35" width="7.83203125" bestFit="1" customWidth="1"/>
    <col min="36" max="36" width="11.83203125" bestFit="1" customWidth="1"/>
    <col min="37" max="37" width="9.83203125" bestFit="1" customWidth="1"/>
    <col min="38" max="38" width="13.8320312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33203125" bestFit="1" customWidth="1"/>
    <col min="44" max="44" width="11.1640625" bestFit="1" customWidth="1"/>
    <col min="45" max="45" width="7.5" bestFit="1" customWidth="1"/>
    <col min="46" max="46" width="18.6640625" style="63" bestFit="1" customWidth="1"/>
    <col min="47" max="47" width="10.33203125" bestFit="1" customWidth="1"/>
  </cols>
  <sheetData>
    <row r="1" spans="1:46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42" t="s">
        <v>115</v>
      </c>
      <c r="O1" s="138"/>
      <c r="P1" s="138"/>
      <c r="Q1" s="138"/>
      <c r="R1" s="138"/>
      <c r="S1" s="138"/>
      <c r="T1" s="139"/>
      <c r="U1" s="142" t="s">
        <v>116</v>
      </c>
      <c r="V1" s="138"/>
      <c r="W1" s="138"/>
      <c r="X1" s="138"/>
      <c r="Y1" s="138"/>
      <c r="Z1" s="139"/>
      <c r="AA1" s="138" t="s">
        <v>117</v>
      </c>
      <c r="AB1" s="138"/>
      <c r="AC1" s="138"/>
      <c r="AD1" s="138"/>
      <c r="AE1" s="138"/>
      <c r="AF1" s="138"/>
      <c r="AG1" s="139"/>
      <c r="AH1" s="138" t="s">
        <v>118</v>
      </c>
      <c r="AI1" s="138"/>
      <c r="AJ1" s="138"/>
      <c r="AK1" s="138"/>
      <c r="AL1" s="138"/>
      <c r="AM1" s="138"/>
      <c r="AN1" s="138"/>
      <c r="AO1" s="139"/>
      <c r="AP1" s="138" t="s">
        <v>119</v>
      </c>
      <c r="AQ1" s="138"/>
      <c r="AR1" s="138"/>
      <c r="AS1" s="138"/>
      <c r="AT1" s="144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6" x14ac:dyDescent="0.2">
      <c r="A3" s="69" t="s">
        <v>12</v>
      </c>
      <c r="B3" s="69" t="s">
        <v>13</v>
      </c>
      <c r="C3" s="101">
        <v>29</v>
      </c>
      <c r="D3" s="101">
        <v>6</v>
      </c>
      <c r="E3" s="101">
        <v>0</v>
      </c>
      <c r="F3" s="101">
        <v>10</v>
      </c>
      <c r="G3" s="101">
        <v>149</v>
      </c>
      <c r="H3" s="101">
        <v>48</v>
      </c>
      <c r="I3" s="101">
        <v>3</v>
      </c>
      <c r="J3" s="101">
        <v>13</v>
      </c>
      <c r="K3" s="101">
        <v>5</v>
      </c>
      <c r="L3" s="101">
        <v>21</v>
      </c>
      <c r="M3" s="101">
        <v>98</v>
      </c>
      <c r="N3" s="101">
        <v>561</v>
      </c>
      <c r="O3" s="101">
        <v>242</v>
      </c>
      <c r="P3" s="101">
        <v>116</v>
      </c>
      <c r="Q3" s="101">
        <v>1118</v>
      </c>
      <c r="R3" s="101">
        <v>997</v>
      </c>
      <c r="S3" s="101">
        <v>21</v>
      </c>
      <c r="T3" s="101">
        <v>290</v>
      </c>
      <c r="U3" s="101">
        <v>68</v>
      </c>
      <c r="V3" s="101">
        <v>3</v>
      </c>
      <c r="W3" s="101">
        <v>261</v>
      </c>
      <c r="X3" s="101">
        <v>412</v>
      </c>
      <c r="Y3" s="101">
        <v>1</v>
      </c>
      <c r="Z3" s="101">
        <v>283</v>
      </c>
      <c r="AA3" s="101">
        <v>3</v>
      </c>
      <c r="AB3" s="101">
        <v>0</v>
      </c>
      <c r="AC3" s="101">
        <v>15</v>
      </c>
      <c r="AD3" s="101">
        <v>4</v>
      </c>
      <c r="AE3" s="101">
        <v>0</v>
      </c>
      <c r="AF3" s="101">
        <v>199</v>
      </c>
      <c r="AG3" s="101">
        <v>4</v>
      </c>
      <c r="AH3" s="101">
        <v>667</v>
      </c>
      <c r="AI3" s="101">
        <v>26</v>
      </c>
      <c r="AJ3" s="101">
        <v>26</v>
      </c>
      <c r="AK3" s="101">
        <v>720</v>
      </c>
      <c r="AL3" s="101">
        <v>720</v>
      </c>
      <c r="AM3" s="101">
        <v>2</v>
      </c>
      <c r="AN3" s="101">
        <v>4</v>
      </c>
      <c r="AO3" s="101">
        <v>180</v>
      </c>
      <c r="AP3" s="101">
        <v>23</v>
      </c>
      <c r="AQ3" s="101">
        <v>8</v>
      </c>
      <c r="AR3" s="101">
        <v>157</v>
      </c>
      <c r="AS3" s="101">
        <v>23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59</v>
      </c>
      <c r="D4" s="101">
        <v>24</v>
      </c>
      <c r="E4" s="101">
        <v>1</v>
      </c>
      <c r="F4" s="101">
        <v>58</v>
      </c>
      <c r="G4" s="101">
        <v>224</v>
      </c>
      <c r="H4" s="101">
        <v>131</v>
      </c>
      <c r="I4" s="101">
        <v>0</v>
      </c>
      <c r="J4" s="101">
        <v>68</v>
      </c>
      <c r="K4" s="101">
        <v>14</v>
      </c>
      <c r="L4" s="101">
        <v>84</v>
      </c>
      <c r="M4" s="101">
        <v>351</v>
      </c>
      <c r="N4" s="101">
        <v>1542</v>
      </c>
      <c r="O4" s="101">
        <v>937</v>
      </c>
      <c r="P4" s="101">
        <f>298+4+26+51+2</f>
        <v>381</v>
      </c>
      <c r="Q4" s="101">
        <f>47+2564</f>
        <v>2611</v>
      </c>
      <c r="R4" s="101">
        <v>2868</v>
      </c>
      <c r="S4" s="101">
        <v>71</v>
      </c>
      <c r="T4" s="101">
        <f>13+1095</f>
        <v>1108</v>
      </c>
      <c r="U4" s="101">
        <v>81</v>
      </c>
      <c r="V4" s="101">
        <v>4</v>
      </c>
      <c r="W4" s="101">
        <f>18+285</f>
        <v>303</v>
      </c>
      <c r="X4" s="101">
        <f>6+478</f>
        <v>484</v>
      </c>
      <c r="Y4" s="101">
        <v>10</v>
      </c>
      <c r="Z4" s="101">
        <v>229</v>
      </c>
      <c r="AA4" s="101">
        <v>8</v>
      </c>
      <c r="AB4" s="101">
        <v>1</v>
      </c>
      <c r="AC4" s="101">
        <v>41</v>
      </c>
      <c r="AD4" s="101">
        <v>8</v>
      </c>
      <c r="AE4" s="101">
        <v>0</v>
      </c>
      <c r="AF4" s="101">
        <v>466</v>
      </c>
      <c r="AG4" s="101">
        <v>11</v>
      </c>
      <c r="AH4" s="101">
        <v>957</v>
      </c>
      <c r="AI4" s="101">
        <v>18</v>
      </c>
      <c r="AJ4" s="101">
        <v>18</v>
      </c>
      <c r="AK4" s="101">
        <v>1807</v>
      </c>
      <c r="AL4" s="101">
        <v>1807</v>
      </c>
      <c r="AM4" s="101">
        <v>3</v>
      </c>
      <c r="AN4" s="101">
        <v>1</v>
      </c>
      <c r="AO4" s="101">
        <v>377</v>
      </c>
      <c r="AP4" s="101">
        <v>73</v>
      </c>
      <c r="AQ4" s="101">
        <v>1</v>
      </c>
      <c r="AR4" s="101">
        <v>226</v>
      </c>
      <c r="AS4" s="101">
        <v>58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99</v>
      </c>
      <c r="D5" s="101">
        <v>52</v>
      </c>
      <c r="E5" s="101">
        <v>4</v>
      </c>
      <c r="F5" s="101">
        <v>15</v>
      </c>
      <c r="G5" s="101">
        <v>157</v>
      </c>
      <c r="H5" s="101">
        <v>56</v>
      </c>
      <c r="I5" s="101">
        <v>0</v>
      </c>
      <c r="J5" s="101">
        <v>4</v>
      </c>
      <c r="K5" s="101">
        <v>7</v>
      </c>
      <c r="L5" s="101">
        <v>25</v>
      </c>
      <c r="M5" s="101">
        <v>163</v>
      </c>
      <c r="N5" s="101">
        <v>1136</v>
      </c>
      <c r="O5" s="101">
        <v>844</v>
      </c>
      <c r="P5" s="101">
        <v>86</v>
      </c>
      <c r="Q5" s="101">
        <v>1190</v>
      </c>
      <c r="R5" s="101">
        <v>1003</v>
      </c>
      <c r="S5" s="101">
        <v>28</v>
      </c>
      <c r="T5" s="101">
        <v>593</v>
      </c>
      <c r="U5" s="101">
        <v>21</v>
      </c>
      <c r="V5" s="101">
        <v>2</v>
      </c>
      <c r="W5" s="101">
        <v>119</v>
      </c>
      <c r="X5" s="101">
        <v>352</v>
      </c>
      <c r="Y5" s="101">
        <v>10</v>
      </c>
      <c r="Z5" s="101">
        <v>309</v>
      </c>
      <c r="AA5" s="101">
        <v>0</v>
      </c>
      <c r="AB5" s="101">
        <v>2</v>
      </c>
      <c r="AC5" s="101">
        <v>131</v>
      </c>
      <c r="AD5" s="101">
        <v>11</v>
      </c>
      <c r="AE5" s="101">
        <v>2</v>
      </c>
      <c r="AF5" s="101">
        <v>269</v>
      </c>
      <c r="AG5" s="101">
        <v>18</v>
      </c>
      <c r="AH5" s="101">
        <v>868</v>
      </c>
      <c r="AI5" s="101">
        <v>51</v>
      </c>
      <c r="AJ5" s="101">
        <v>51</v>
      </c>
      <c r="AK5" s="101">
        <v>573</v>
      </c>
      <c r="AL5" s="101">
        <v>573</v>
      </c>
      <c r="AM5" s="101">
        <v>1</v>
      </c>
      <c r="AN5" s="101">
        <v>14</v>
      </c>
      <c r="AO5" s="101">
        <v>276</v>
      </c>
      <c r="AP5" s="101">
        <v>31</v>
      </c>
      <c r="AQ5" s="101">
        <v>9</v>
      </c>
      <c r="AR5" s="101">
        <v>46</v>
      </c>
      <c r="AS5" s="101">
        <v>42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10</v>
      </c>
      <c r="O6" s="101">
        <v>3</v>
      </c>
      <c r="P6" s="101">
        <v>0</v>
      </c>
      <c r="Q6" s="101">
        <v>16</v>
      </c>
      <c r="R6" s="101">
        <v>12</v>
      </c>
      <c r="S6" s="101">
        <v>0</v>
      </c>
      <c r="T6" s="101">
        <v>3</v>
      </c>
      <c r="U6" s="101">
        <v>2</v>
      </c>
      <c r="V6" s="101">
        <v>0</v>
      </c>
      <c r="W6" s="101">
        <v>10</v>
      </c>
      <c r="X6" s="101">
        <v>4</v>
      </c>
      <c r="Y6" s="101">
        <v>0</v>
      </c>
      <c r="Z6" s="101">
        <v>8</v>
      </c>
      <c r="AA6" s="101">
        <v>0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10</v>
      </c>
      <c r="AI6" s="101">
        <v>2</v>
      </c>
      <c r="AJ6" s="101">
        <v>2</v>
      </c>
      <c r="AK6" s="101">
        <v>12</v>
      </c>
      <c r="AL6" s="101">
        <v>12</v>
      </c>
      <c r="AM6" s="101">
        <v>0</v>
      </c>
      <c r="AN6" s="101">
        <v>0</v>
      </c>
      <c r="AO6" s="101">
        <v>3</v>
      </c>
      <c r="AP6" s="101">
        <v>1</v>
      </c>
      <c r="AQ6" s="101">
        <v>0</v>
      </c>
      <c r="AR6" s="101">
        <v>3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81</v>
      </c>
      <c r="D7" s="101">
        <v>89</v>
      </c>
      <c r="E7" s="101">
        <v>4</v>
      </c>
      <c r="F7" s="101">
        <v>34</v>
      </c>
      <c r="G7" s="101">
        <v>336</v>
      </c>
      <c r="H7" s="101">
        <v>105</v>
      </c>
      <c r="I7" s="101">
        <v>1</v>
      </c>
      <c r="J7" s="101">
        <v>34</v>
      </c>
      <c r="K7" s="101">
        <v>4</v>
      </c>
      <c r="L7" s="101">
        <v>69</v>
      </c>
      <c r="M7" s="101">
        <v>96</v>
      </c>
      <c r="N7" s="101">
        <v>1270</v>
      </c>
      <c r="O7" s="101">
        <v>709</v>
      </c>
      <c r="P7" s="101">
        <v>98</v>
      </c>
      <c r="Q7" s="101">
        <v>1659</v>
      </c>
      <c r="R7" s="101">
        <v>1862</v>
      </c>
      <c r="S7" s="101">
        <v>95</v>
      </c>
      <c r="T7" s="101">
        <v>600</v>
      </c>
      <c r="U7" s="101">
        <v>40</v>
      </c>
      <c r="V7" s="101">
        <v>12</v>
      </c>
      <c r="W7" s="101">
        <v>249</v>
      </c>
      <c r="X7" s="101">
        <v>484</v>
      </c>
      <c r="Y7" s="101">
        <v>28</v>
      </c>
      <c r="Z7" s="101">
        <v>337</v>
      </c>
      <c r="AA7" s="101">
        <v>1</v>
      </c>
      <c r="AB7" s="101">
        <v>1</v>
      </c>
      <c r="AC7" s="101">
        <v>83</v>
      </c>
      <c r="AD7" s="101">
        <v>18</v>
      </c>
      <c r="AE7" s="101">
        <v>0</v>
      </c>
      <c r="AF7" s="101">
        <v>333</v>
      </c>
      <c r="AG7" s="101">
        <v>29</v>
      </c>
      <c r="AH7" s="101">
        <v>1226</v>
      </c>
      <c r="AI7" s="101">
        <v>44</v>
      </c>
      <c r="AJ7" s="101">
        <v>44</v>
      </c>
      <c r="AK7" s="101">
        <v>906</v>
      </c>
      <c r="AL7" s="101">
        <v>906</v>
      </c>
      <c r="AM7" s="101">
        <v>11</v>
      </c>
      <c r="AN7" s="101">
        <v>26</v>
      </c>
      <c r="AO7" s="101">
        <v>78</v>
      </c>
      <c r="AP7" s="101">
        <v>44</v>
      </c>
      <c r="AQ7" s="101">
        <v>7</v>
      </c>
      <c r="AR7" s="101">
        <v>107</v>
      </c>
      <c r="AS7" s="101">
        <v>74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102</v>
      </c>
      <c r="D8" s="101">
        <v>26</v>
      </c>
      <c r="E8" s="101">
        <v>16</v>
      </c>
      <c r="F8" s="101">
        <v>63</v>
      </c>
      <c r="G8" s="101">
        <v>422</v>
      </c>
      <c r="H8" s="101">
        <v>111</v>
      </c>
      <c r="I8" s="101">
        <v>5</v>
      </c>
      <c r="J8" s="101">
        <v>49</v>
      </c>
      <c r="K8" s="101">
        <v>38</v>
      </c>
      <c r="L8" s="101">
        <v>108</v>
      </c>
      <c r="M8" s="101">
        <v>638</v>
      </c>
      <c r="N8" s="101">
        <v>2075</v>
      </c>
      <c r="O8" s="101">
        <v>964</v>
      </c>
      <c r="P8" s="101">
        <v>478</v>
      </c>
      <c r="Q8" s="101">
        <v>4675</v>
      </c>
      <c r="R8" s="101">
        <v>4506</v>
      </c>
      <c r="S8" s="101">
        <v>83</v>
      </c>
      <c r="T8" s="101">
        <v>1388</v>
      </c>
      <c r="U8" s="101">
        <v>189</v>
      </c>
      <c r="V8" s="101">
        <v>10</v>
      </c>
      <c r="W8" s="101">
        <v>1091</v>
      </c>
      <c r="X8" s="101">
        <v>1791</v>
      </c>
      <c r="Y8" s="101">
        <v>40</v>
      </c>
      <c r="Z8" s="101">
        <v>1493</v>
      </c>
      <c r="AA8" s="101">
        <v>6</v>
      </c>
      <c r="AB8" s="101">
        <v>0</v>
      </c>
      <c r="AC8" s="101">
        <v>174</v>
      </c>
      <c r="AD8" s="101">
        <v>30</v>
      </c>
      <c r="AE8" s="101">
        <v>5</v>
      </c>
      <c r="AF8" s="101">
        <v>1252</v>
      </c>
      <c r="AG8" s="101">
        <v>66</v>
      </c>
      <c r="AH8" s="101">
        <v>2454</v>
      </c>
      <c r="AI8" s="101">
        <v>207</v>
      </c>
      <c r="AJ8" s="101">
        <v>207</v>
      </c>
      <c r="AK8" s="101">
        <v>2701</v>
      </c>
      <c r="AL8" s="101">
        <v>2701</v>
      </c>
      <c r="AM8" s="101">
        <v>3</v>
      </c>
      <c r="AN8" s="101">
        <v>1</v>
      </c>
      <c r="AO8" s="101">
        <v>738</v>
      </c>
      <c r="AP8" s="101">
        <v>435</v>
      </c>
      <c r="AQ8" s="101">
        <v>9</v>
      </c>
      <c r="AR8" s="101">
        <v>657</v>
      </c>
      <c r="AS8" s="101">
        <v>138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376</v>
      </c>
      <c r="D9" s="101">
        <v>142</v>
      </c>
      <c r="E9" s="101">
        <v>25</v>
      </c>
      <c r="F9" s="101">
        <v>138</v>
      </c>
      <c r="G9" s="101">
        <v>732</v>
      </c>
      <c r="H9" s="101">
        <v>272</v>
      </c>
      <c r="I9" s="101">
        <v>4</v>
      </c>
      <c r="J9" s="101">
        <v>210</v>
      </c>
      <c r="K9" s="101">
        <v>23</v>
      </c>
      <c r="L9" s="101">
        <v>217</v>
      </c>
      <c r="M9" s="101">
        <v>567</v>
      </c>
      <c r="N9" s="101">
        <v>4337</v>
      </c>
      <c r="O9" s="101">
        <v>4911</v>
      </c>
      <c r="P9" s="101">
        <f>642+39+88+7</f>
        <v>776</v>
      </c>
      <c r="Q9" s="101">
        <f>145+5841</f>
        <v>5986</v>
      </c>
      <c r="R9" s="101">
        <v>8376</v>
      </c>
      <c r="S9" s="101">
        <v>218</v>
      </c>
      <c r="T9" s="101">
        <f>20+1938</f>
        <v>1958</v>
      </c>
      <c r="U9" s="101">
        <v>391</v>
      </c>
      <c r="V9" s="101">
        <v>50</v>
      </c>
      <c r="W9" s="101">
        <f>95+1113</f>
        <v>1208</v>
      </c>
      <c r="X9" s="101">
        <f>33+1872</f>
        <v>1905</v>
      </c>
      <c r="Y9" s="101">
        <v>48</v>
      </c>
      <c r="Z9" s="101">
        <v>653</v>
      </c>
      <c r="AA9" s="101">
        <v>28</v>
      </c>
      <c r="AB9" s="101">
        <v>1</v>
      </c>
      <c r="AC9" s="101">
        <v>72</v>
      </c>
      <c r="AD9" s="101">
        <v>14</v>
      </c>
      <c r="AE9" s="101">
        <v>0</v>
      </c>
      <c r="AF9" s="100">
        <v>1079</v>
      </c>
      <c r="AG9" s="101">
        <v>30</v>
      </c>
      <c r="AH9" s="101">
        <v>2487</v>
      </c>
      <c r="AI9" s="101">
        <v>48</v>
      </c>
      <c r="AJ9" s="101">
        <v>48</v>
      </c>
      <c r="AK9" s="101">
        <v>3677</v>
      </c>
      <c r="AL9" s="101">
        <v>3677</v>
      </c>
      <c r="AM9" s="101">
        <v>33</v>
      </c>
      <c r="AN9" s="101">
        <v>4</v>
      </c>
      <c r="AO9" s="101">
        <v>142</v>
      </c>
      <c r="AP9" s="101">
        <v>131</v>
      </c>
      <c r="AQ9" s="101">
        <v>7</v>
      </c>
      <c r="AR9" s="101">
        <v>461</v>
      </c>
      <c r="AS9" s="101">
        <v>86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46</v>
      </c>
      <c r="D10" s="101">
        <v>10</v>
      </c>
      <c r="E10" s="101">
        <v>4</v>
      </c>
      <c r="F10" s="101">
        <v>14</v>
      </c>
      <c r="G10" s="101">
        <v>69</v>
      </c>
      <c r="H10" s="101">
        <v>21</v>
      </c>
      <c r="I10" s="101">
        <v>2</v>
      </c>
      <c r="J10" s="101">
        <v>7</v>
      </c>
      <c r="K10" s="101">
        <v>2</v>
      </c>
      <c r="L10" s="101">
        <v>9</v>
      </c>
      <c r="M10" s="101">
        <v>37</v>
      </c>
      <c r="N10" s="101">
        <v>271</v>
      </c>
      <c r="O10" s="101">
        <v>106</v>
      </c>
      <c r="P10" s="101">
        <v>71</v>
      </c>
      <c r="Q10" s="101">
        <v>730</v>
      </c>
      <c r="R10" s="101">
        <v>816</v>
      </c>
      <c r="S10" s="101">
        <v>7</v>
      </c>
      <c r="T10" s="101">
        <v>166</v>
      </c>
      <c r="U10" s="101">
        <v>8</v>
      </c>
      <c r="V10" s="101">
        <v>1</v>
      </c>
      <c r="W10" s="101">
        <v>158</v>
      </c>
      <c r="X10" s="101">
        <v>303</v>
      </c>
      <c r="Y10" s="101">
        <v>1</v>
      </c>
      <c r="Z10" s="101">
        <v>275</v>
      </c>
      <c r="AA10" s="101">
        <v>0</v>
      </c>
      <c r="AB10" s="101">
        <v>0</v>
      </c>
      <c r="AC10" s="101">
        <v>20</v>
      </c>
      <c r="AD10" s="101">
        <v>8</v>
      </c>
      <c r="AE10" s="101">
        <v>0</v>
      </c>
      <c r="AF10" s="101">
        <v>218</v>
      </c>
      <c r="AG10" s="101">
        <v>7</v>
      </c>
      <c r="AH10" s="101">
        <v>513</v>
      </c>
      <c r="AI10" s="101">
        <v>31</v>
      </c>
      <c r="AJ10" s="101">
        <v>31</v>
      </c>
      <c r="AK10" s="101">
        <v>445</v>
      </c>
      <c r="AL10" s="101">
        <v>445</v>
      </c>
      <c r="AM10" s="101">
        <v>5</v>
      </c>
      <c r="AN10" s="101">
        <v>0</v>
      </c>
      <c r="AO10" s="101">
        <v>121</v>
      </c>
      <c r="AP10" s="101">
        <v>32</v>
      </c>
      <c r="AQ10" s="101">
        <v>0</v>
      </c>
      <c r="AR10" s="101">
        <v>76</v>
      </c>
      <c r="AS10" s="101">
        <v>23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18</v>
      </c>
      <c r="D11" s="101">
        <v>7</v>
      </c>
      <c r="E11" s="101">
        <v>2</v>
      </c>
      <c r="F11" s="101">
        <v>7</v>
      </c>
      <c r="G11" s="101">
        <v>190</v>
      </c>
      <c r="H11" s="101">
        <v>93</v>
      </c>
      <c r="I11" s="101">
        <v>0</v>
      </c>
      <c r="J11" s="101">
        <v>29</v>
      </c>
      <c r="K11" s="101">
        <v>2</v>
      </c>
      <c r="L11" s="101">
        <v>38</v>
      </c>
      <c r="M11" s="101">
        <v>84</v>
      </c>
      <c r="N11" s="101">
        <v>341</v>
      </c>
      <c r="O11" s="101">
        <v>125</v>
      </c>
      <c r="P11" s="101">
        <v>91</v>
      </c>
      <c r="Q11" s="101">
        <v>1027</v>
      </c>
      <c r="R11" s="101">
        <v>797</v>
      </c>
      <c r="S11" s="101">
        <v>11</v>
      </c>
      <c r="T11" s="101">
        <v>278</v>
      </c>
      <c r="U11" s="101">
        <v>36</v>
      </c>
      <c r="V11" s="101">
        <v>15</v>
      </c>
      <c r="W11" s="101">
        <v>126</v>
      </c>
      <c r="X11" s="101">
        <v>298</v>
      </c>
      <c r="Y11" s="101">
        <v>1</v>
      </c>
      <c r="Z11" s="101">
        <v>257</v>
      </c>
      <c r="AA11" s="101">
        <v>9</v>
      </c>
      <c r="AB11" s="101">
        <v>1</v>
      </c>
      <c r="AC11" s="101">
        <v>30</v>
      </c>
      <c r="AD11" s="101">
        <v>5</v>
      </c>
      <c r="AE11" s="101">
        <v>0</v>
      </c>
      <c r="AF11" s="101">
        <v>269</v>
      </c>
      <c r="AG11" s="101">
        <v>2</v>
      </c>
      <c r="AH11" s="101">
        <v>546</v>
      </c>
      <c r="AI11" s="101">
        <v>22</v>
      </c>
      <c r="AJ11" s="101">
        <v>22</v>
      </c>
      <c r="AK11" s="101">
        <v>562</v>
      </c>
      <c r="AL11" s="101">
        <v>562</v>
      </c>
      <c r="AM11" s="101">
        <v>0</v>
      </c>
      <c r="AN11" s="101">
        <v>7</v>
      </c>
      <c r="AO11" s="101">
        <v>136</v>
      </c>
      <c r="AP11" s="101">
        <v>42</v>
      </c>
      <c r="AQ11" s="101">
        <v>1</v>
      </c>
      <c r="AR11" s="101">
        <v>77</v>
      </c>
      <c r="AS11" s="101">
        <v>23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0</v>
      </c>
      <c r="F12" s="101">
        <v>13</v>
      </c>
      <c r="G12" s="101">
        <v>39</v>
      </c>
      <c r="H12" s="101">
        <v>20</v>
      </c>
      <c r="I12" s="101">
        <v>1</v>
      </c>
      <c r="J12" s="101">
        <v>11</v>
      </c>
      <c r="K12" s="101">
        <v>1</v>
      </c>
      <c r="L12" s="101">
        <v>16</v>
      </c>
      <c r="M12" s="101">
        <v>25</v>
      </c>
      <c r="N12" s="101">
        <v>181</v>
      </c>
      <c r="O12" s="101">
        <v>80</v>
      </c>
      <c r="P12" s="101">
        <v>52</v>
      </c>
      <c r="Q12" s="101">
        <v>362</v>
      </c>
      <c r="R12" s="101">
        <v>400</v>
      </c>
      <c r="S12" s="101">
        <v>4</v>
      </c>
      <c r="T12" s="101">
        <v>68</v>
      </c>
      <c r="U12" s="101">
        <v>14</v>
      </c>
      <c r="V12" s="101">
        <v>1</v>
      </c>
      <c r="W12" s="101">
        <v>60</v>
      </c>
      <c r="X12" s="101">
        <v>106</v>
      </c>
      <c r="Y12" s="101">
        <v>1</v>
      </c>
      <c r="Z12" s="101">
        <v>85</v>
      </c>
      <c r="AA12" s="101">
        <v>1</v>
      </c>
      <c r="AB12" s="101">
        <v>0</v>
      </c>
      <c r="AC12" s="101">
        <v>6</v>
      </c>
      <c r="AD12" s="101">
        <v>1</v>
      </c>
      <c r="AE12" s="101">
        <v>0</v>
      </c>
      <c r="AF12" s="101">
        <v>38</v>
      </c>
      <c r="AG12" s="101">
        <v>1</v>
      </c>
      <c r="AH12" s="101">
        <v>185</v>
      </c>
      <c r="AI12" s="101">
        <v>5</v>
      </c>
      <c r="AJ12" s="101">
        <v>5</v>
      </c>
      <c r="AK12" s="101">
        <v>215</v>
      </c>
      <c r="AL12" s="101">
        <v>215</v>
      </c>
      <c r="AM12" s="101">
        <v>6</v>
      </c>
      <c r="AN12" s="101">
        <v>0</v>
      </c>
      <c r="AO12" s="101">
        <v>45</v>
      </c>
      <c r="AP12" s="101">
        <v>10</v>
      </c>
      <c r="AQ12" s="101">
        <v>0</v>
      </c>
      <c r="AR12" s="101">
        <v>38</v>
      </c>
      <c r="AS12" s="101">
        <v>11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91</v>
      </c>
      <c r="D13" s="101">
        <v>61</v>
      </c>
      <c r="E13" s="101">
        <v>9</v>
      </c>
      <c r="F13" s="101">
        <v>45</v>
      </c>
      <c r="G13" s="101">
        <v>252</v>
      </c>
      <c r="H13" s="101">
        <v>115</v>
      </c>
      <c r="I13" s="101">
        <v>1</v>
      </c>
      <c r="J13" s="101">
        <v>49</v>
      </c>
      <c r="K13" s="101">
        <v>13</v>
      </c>
      <c r="L13" s="101">
        <v>53</v>
      </c>
      <c r="M13" s="101">
        <v>202</v>
      </c>
      <c r="N13" s="101">
        <v>1145</v>
      </c>
      <c r="O13" s="101">
        <v>950</v>
      </c>
      <c r="P13" s="101">
        <v>132</v>
      </c>
      <c r="Q13" s="101">
        <v>1232</v>
      </c>
      <c r="R13" s="101">
        <v>1392</v>
      </c>
      <c r="S13" s="101">
        <v>46</v>
      </c>
      <c r="T13" s="101">
        <v>609</v>
      </c>
      <c r="U13" s="101">
        <v>59</v>
      </c>
      <c r="V13" s="101">
        <v>13</v>
      </c>
      <c r="W13" s="101">
        <v>288</v>
      </c>
      <c r="X13" s="101">
        <v>494</v>
      </c>
      <c r="Y13" s="101">
        <v>13</v>
      </c>
      <c r="Z13" s="101">
        <v>514</v>
      </c>
      <c r="AA13" s="101">
        <v>2</v>
      </c>
      <c r="AB13" s="101">
        <v>0</v>
      </c>
      <c r="AC13" s="101">
        <v>102</v>
      </c>
      <c r="AD13" s="101">
        <v>15</v>
      </c>
      <c r="AE13" s="101">
        <v>3</v>
      </c>
      <c r="AF13" s="101">
        <v>241</v>
      </c>
      <c r="AG13" s="101">
        <v>5</v>
      </c>
      <c r="AH13" s="101">
        <v>518</v>
      </c>
      <c r="AI13" s="101">
        <v>24</v>
      </c>
      <c r="AJ13" s="101">
        <v>24</v>
      </c>
      <c r="AK13" s="101">
        <v>755</v>
      </c>
      <c r="AL13" s="101">
        <v>755</v>
      </c>
      <c r="AM13" s="101">
        <v>2</v>
      </c>
      <c r="AN13" s="101">
        <v>10</v>
      </c>
      <c r="AO13" s="101">
        <v>250</v>
      </c>
      <c r="AP13" s="101">
        <v>17</v>
      </c>
      <c r="AQ13" s="101">
        <v>10</v>
      </c>
      <c r="AR13" s="101">
        <v>105</v>
      </c>
      <c r="AS13" s="101">
        <v>39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37</v>
      </c>
      <c r="D14" s="101">
        <v>39</v>
      </c>
      <c r="E14" s="101">
        <v>5</v>
      </c>
      <c r="F14" s="101">
        <v>37</v>
      </c>
      <c r="G14" s="101">
        <v>545</v>
      </c>
      <c r="H14" s="101">
        <v>52</v>
      </c>
      <c r="I14" s="101">
        <v>11</v>
      </c>
      <c r="J14" s="101">
        <v>11</v>
      </c>
      <c r="K14" s="101">
        <v>7</v>
      </c>
      <c r="L14" s="101">
        <v>45</v>
      </c>
      <c r="M14" s="101">
        <v>132</v>
      </c>
      <c r="N14" s="101">
        <v>843</v>
      </c>
      <c r="O14" s="101">
        <v>449</v>
      </c>
      <c r="P14" s="101">
        <v>119</v>
      </c>
      <c r="Q14" s="101">
        <v>950</v>
      </c>
      <c r="R14" s="101">
        <v>1288</v>
      </c>
      <c r="S14" s="101">
        <v>39</v>
      </c>
      <c r="T14" s="101">
        <v>565</v>
      </c>
      <c r="U14" s="101">
        <v>20</v>
      </c>
      <c r="V14" s="101">
        <v>1</v>
      </c>
      <c r="W14" s="101">
        <v>208</v>
      </c>
      <c r="X14" s="101">
        <v>242</v>
      </c>
      <c r="Y14" s="101">
        <v>4</v>
      </c>
      <c r="Z14" s="101">
        <v>332</v>
      </c>
      <c r="AA14" s="101">
        <v>1</v>
      </c>
      <c r="AB14" s="101">
        <v>3</v>
      </c>
      <c r="AC14" s="101">
        <v>25</v>
      </c>
      <c r="AD14" s="101">
        <v>6</v>
      </c>
      <c r="AE14" s="101">
        <v>2</v>
      </c>
      <c r="AF14" s="101">
        <v>144</v>
      </c>
      <c r="AG14" s="101">
        <v>17</v>
      </c>
      <c r="AH14" s="101">
        <v>402</v>
      </c>
      <c r="AI14" s="101">
        <v>7</v>
      </c>
      <c r="AJ14" s="101">
        <v>7</v>
      </c>
      <c r="AK14" s="101">
        <v>665</v>
      </c>
      <c r="AL14" s="101">
        <v>665</v>
      </c>
      <c r="AM14" s="101">
        <v>0</v>
      </c>
      <c r="AN14" s="101">
        <v>0</v>
      </c>
      <c r="AO14" s="101">
        <v>226</v>
      </c>
      <c r="AP14" s="101">
        <v>35</v>
      </c>
      <c r="AQ14" s="101">
        <v>2</v>
      </c>
      <c r="AR14" s="101">
        <v>79</v>
      </c>
      <c r="AS14" s="101">
        <v>20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2</v>
      </c>
      <c r="D15" s="101">
        <v>2</v>
      </c>
      <c r="E15" s="101">
        <v>2</v>
      </c>
      <c r="F15" s="101">
        <v>1</v>
      </c>
      <c r="G15" s="101">
        <v>5</v>
      </c>
      <c r="H15" s="101">
        <v>1</v>
      </c>
      <c r="I15" s="101">
        <v>0</v>
      </c>
      <c r="J15" s="101">
        <v>3</v>
      </c>
      <c r="K15" s="101">
        <v>1</v>
      </c>
      <c r="L15" s="101">
        <v>1</v>
      </c>
      <c r="M15" s="101">
        <v>7</v>
      </c>
      <c r="N15" s="101">
        <v>63</v>
      </c>
      <c r="O15" s="101">
        <v>21</v>
      </c>
      <c r="P15" s="101">
        <v>10</v>
      </c>
      <c r="Q15" s="101">
        <v>196</v>
      </c>
      <c r="R15" s="101">
        <v>146</v>
      </c>
      <c r="S15" s="101">
        <v>1</v>
      </c>
      <c r="T15" s="101">
        <v>28</v>
      </c>
      <c r="U15" s="101">
        <v>0</v>
      </c>
      <c r="V15" s="101">
        <v>0</v>
      </c>
      <c r="W15" s="101">
        <v>21</v>
      </c>
      <c r="X15" s="101">
        <v>71</v>
      </c>
      <c r="Y15" s="101">
        <v>0</v>
      </c>
      <c r="Z15" s="101">
        <v>43</v>
      </c>
      <c r="AA15" s="101">
        <v>0</v>
      </c>
      <c r="AB15" s="101">
        <v>0</v>
      </c>
      <c r="AC15" s="101">
        <v>5</v>
      </c>
      <c r="AD15" s="101">
        <v>0</v>
      </c>
      <c r="AE15" s="101">
        <v>0</v>
      </c>
      <c r="AF15" s="101">
        <v>23</v>
      </c>
      <c r="AG15" s="101">
        <v>2</v>
      </c>
      <c r="AH15" s="101">
        <v>130</v>
      </c>
      <c r="AI15" s="101">
        <v>4</v>
      </c>
      <c r="AJ15" s="101">
        <v>4</v>
      </c>
      <c r="AK15" s="101">
        <v>118</v>
      </c>
      <c r="AL15" s="101">
        <v>118</v>
      </c>
      <c r="AM15" s="101">
        <v>0</v>
      </c>
      <c r="AN15" s="101">
        <v>0</v>
      </c>
      <c r="AO15" s="101">
        <v>29</v>
      </c>
      <c r="AP15" s="101">
        <v>11</v>
      </c>
      <c r="AQ15" s="101">
        <v>0</v>
      </c>
      <c r="AR15" s="101">
        <v>24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30</v>
      </c>
      <c r="D16" s="101">
        <v>8</v>
      </c>
      <c r="E16" s="101">
        <v>4</v>
      </c>
      <c r="F16" s="101">
        <v>6</v>
      </c>
      <c r="G16" s="101">
        <v>39</v>
      </c>
      <c r="H16" s="101">
        <v>27</v>
      </c>
      <c r="I16" s="101">
        <v>0</v>
      </c>
      <c r="J16" s="101">
        <v>17</v>
      </c>
      <c r="K16" s="101">
        <v>1</v>
      </c>
      <c r="L16" s="101">
        <v>7</v>
      </c>
      <c r="M16" s="101">
        <v>35</v>
      </c>
      <c r="N16" s="101">
        <v>250</v>
      </c>
      <c r="O16" s="101">
        <v>197</v>
      </c>
      <c r="P16" s="101">
        <v>45</v>
      </c>
      <c r="Q16" s="101">
        <v>480</v>
      </c>
      <c r="R16" s="101">
        <v>544</v>
      </c>
      <c r="S16" s="101">
        <v>8</v>
      </c>
      <c r="T16" s="101">
        <v>93</v>
      </c>
      <c r="U16" s="101">
        <v>23</v>
      </c>
      <c r="V16" s="101">
        <v>1</v>
      </c>
      <c r="W16" s="101">
        <v>88</v>
      </c>
      <c r="X16" s="101">
        <v>205</v>
      </c>
      <c r="Y16" s="101">
        <v>3</v>
      </c>
      <c r="Z16" s="101">
        <v>105</v>
      </c>
      <c r="AA16" s="101">
        <v>0</v>
      </c>
      <c r="AB16" s="101">
        <v>0</v>
      </c>
      <c r="AC16" s="101">
        <v>22</v>
      </c>
      <c r="AD16" s="101">
        <v>2</v>
      </c>
      <c r="AE16" s="101">
        <v>0</v>
      </c>
      <c r="AF16" s="101">
        <v>77</v>
      </c>
      <c r="AG16" s="101">
        <v>1</v>
      </c>
      <c r="AH16" s="101">
        <v>215</v>
      </c>
      <c r="AI16" s="101">
        <v>21</v>
      </c>
      <c r="AJ16" s="101">
        <v>21</v>
      </c>
      <c r="AK16" s="101">
        <v>233</v>
      </c>
      <c r="AL16" s="101">
        <v>233</v>
      </c>
      <c r="AM16" s="101">
        <v>1</v>
      </c>
      <c r="AN16" s="101">
        <v>54</v>
      </c>
      <c r="AO16" s="101">
        <v>72</v>
      </c>
      <c r="AP16" s="101">
        <v>152</v>
      </c>
      <c r="AQ16" s="101">
        <v>3</v>
      </c>
      <c r="AR16" s="101">
        <v>56</v>
      </c>
      <c r="AS16" s="101">
        <v>17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4</v>
      </c>
      <c r="D17" s="101">
        <v>0</v>
      </c>
      <c r="E17" s="101">
        <v>0</v>
      </c>
      <c r="F17" s="101">
        <v>1</v>
      </c>
      <c r="G17" s="101">
        <v>8</v>
      </c>
      <c r="H17" s="101">
        <v>6</v>
      </c>
      <c r="I17" s="101">
        <v>4</v>
      </c>
      <c r="J17" s="101">
        <v>1</v>
      </c>
      <c r="K17" s="101">
        <v>24</v>
      </c>
      <c r="L17" s="101">
        <v>13</v>
      </c>
      <c r="M17" s="101">
        <v>61</v>
      </c>
      <c r="N17" s="101">
        <v>260</v>
      </c>
      <c r="O17" s="101">
        <v>262</v>
      </c>
      <c r="P17" s="101">
        <v>58</v>
      </c>
      <c r="Q17" s="101">
        <v>370</v>
      </c>
      <c r="R17" s="101">
        <v>458</v>
      </c>
      <c r="S17" s="101">
        <v>16</v>
      </c>
      <c r="T17" s="101">
        <v>285</v>
      </c>
      <c r="U17" s="101">
        <v>8</v>
      </c>
      <c r="V17" s="101">
        <v>0</v>
      </c>
      <c r="W17" s="101">
        <v>47</v>
      </c>
      <c r="X17" s="101">
        <v>46</v>
      </c>
      <c r="Y17" s="101">
        <v>2</v>
      </c>
      <c r="Z17" s="101">
        <v>130</v>
      </c>
      <c r="AA17" s="101">
        <v>0</v>
      </c>
      <c r="AB17" s="101">
        <v>0</v>
      </c>
      <c r="AC17" s="101">
        <v>4</v>
      </c>
      <c r="AD17" s="101">
        <v>1</v>
      </c>
      <c r="AE17" s="101">
        <v>0</v>
      </c>
      <c r="AF17" s="101">
        <v>36</v>
      </c>
      <c r="AG17" s="101">
        <v>1</v>
      </c>
      <c r="AH17" s="101">
        <v>188</v>
      </c>
      <c r="AI17" s="101">
        <v>1</v>
      </c>
      <c r="AJ17" s="101">
        <v>1</v>
      </c>
      <c r="AK17" s="101">
        <v>382</v>
      </c>
      <c r="AL17" s="101">
        <v>382</v>
      </c>
      <c r="AM17" s="101">
        <v>0</v>
      </c>
      <c r="AN17" s="101">
        <v>4</v>
      </c>
      <c r="AO17" s="101">
        <v>136</v>
      </c>
      <c r="AP17" s="101">
        <v>28</v>
      </c>
      <c r="AQ17" s="101">
        <v>0</v>
      </c>
      <c r="AR17" s="101">
        <v>50</v>
      </c>
      <c r="AS17" s="101">
        <v>3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1028</v>
      </c>
      <c r="D18" s="101">
        <v>480</v>
      </c>
      <c r="E18" s="101">
        <v>62</v>
      </c>
      <c r="F18" s="101">
        <v>308</v>
      </c>
      <c r="G18" s="101">
        <v>1907</v>
      </c>
      <c r="H18" s="101">
        <v>280</v>
      </c>
      <c r="I18" s="101">
        <v>16</v>
      </c>
      <c r="J18" s="101">
        <v>80</v>
      </c>
      <c r="K18" s="101">
        <v>21</v>
      </c>
      <c r="L18" s="101">
        <v>228</v>
      </c>
      <c r="M18" s="101">
        <v>1015</v>
      </c>
      <c r="N18" s="101">
        <v>4530</v>
      </c>
      <c r="O18" s="101">
        <v>4674</v>
      </c>
      <c r="P18" s="101">
        <v>580</v>
      </c>
      <c r="Q18" s="101">
        <v>7299</v>
      </c>
      <c r="R18" s="101">
        <v>10512</v>
      </c>
      <c r="S18" s="101">
        <v>275</v>
      </c>
      <c r="T18" s="101">
        <v>2679</v>
      </c>
      <c r="U18" s="101">
        <v>553</v>
      </c>
      <c r="V18" s="101">
        <v>100</v>
      </c>
      <c r="W18" s="101">
        <v>2361</v>
      </c>
      <c r="X18" s="101">
        <v>4019</v>
      </c>
      <c r="Y18" s="101">
        <v>110</v>
      </c>
      <c r="Z18" s="101">
        <v>3916</v>
      </c>
      <c r="AA18" s="101">
        <v>19</v>
      </c>
      <c r="AB18" s="101">
        <v>0</v>
      </c>
      <c r="AC18" s="101">
        <v>480</v>
      </c>
      <c r="AD18" s="101">
        <v>29</v>
      </c>
      <c r="AE18" s="101">
        <v>2</v>
      </c>
      <c r="AF18" s="101">
        <v>2146</v>
      </c>
      <c r="AG18" s="101">
        <v>116</v>
      </c>
      <c r="AH18" s="101">
        <v>6807</v>
      </c>
      <c r="AI18" s="101">
        <v>221</v>
      </c>
      <c r="AJ18" s="101">
        <v>221</v>
      </c>
      <c r="AK18" s="101">
        <v>4885</v>
      </c>
      <c r="AL18" s="101">
        <v>4885</v>
      </c>
      <c r="AM18" s="101">
        <v>18</v>
      </c>
      <c r="AN18" s="101">
        <v>12</v>
      </c>
      <c r="AO18" s="101">
        <v>1594</v>
      </c>
      <c r="AP18" s="101">
        <v>461</v>
      </c>
      <c r="AQ18" s="101">
        <v>108</v>
      </c>
      <c r="AR18" s="101">
        <v>755</v>
      </c>
      <c r="AS18" s="101">
        <v>213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2196</v>
      </c>
      <c r="D19" s="101">
        <v>1251</v>
      </c>
      <c r="E19" s="101">
        <v>54</v>
      </c>
      <c r="F19" s="101">
        <v>597</v>
      </c>
      <c r="G19" s="101">
        <v>3154</v>
      </c>
      <c r="H19" s="101">
        <v>1166</v>
      </c>
      <c r="I19" s="101">
        <v>62</v>
      </c>
      <c r="J19" s="101">
        <v>236</v>
      </c>
      <c r="K19" s="101">
        <v>79</v>
      </c>
      <c r="L19" s="101">
        <v>574</v>
      </c>
      <c r="M19" s="101">
        <v>3733</v>
      </c>
      <c r="N19" s="101">
        <v>9534</v>
      </c>
      <c r="O19" s="101">
        <v>10190</v>
      </c>
      <c r="P19" s="101">
        <v>1344</v>
      </c>
      <c r="Q19" s="101">
        <v>16127</v>
      </c>
      <c r="R19" s="101">
        <v>13213</v>
      </c>
      <c r="S19" s="101">
        <v>460</v>
      </c>
      <c r="T19" s="101">
        <v>6683</v>
      </c>
      <c r="U19" s="101">
        <v>318</v>
      </c>
      <c r="V19" s="101">
        <v>33</v>
      </c>
      <c r="W19" s="101">
        <v>2265</v>
      </c>
      <c r="X19" s="101">
        <v>7018</v>
      </c>
      <c r="Y19" s="101">
        <v>75</v>
      </c>
      <c r="Z19" s="101">
        <v>5074</v>
      </c>
      <c r="AA19" s="101">
        <v>35</v>
      </c>
      <c r="AB19" s="101">
        <v>3</v>
      </c>
      <c r="AC19" s="101">
        <v>1826</v>
      </c>
      <c r="AD19" s="101">
        <v>197</v>
      </c>
      <c r="AE19" s="101">
        <v>46</v>
      </c>
      <c r="AF19" s="101">
        <v>4584</v>
      </c>
      <c r="AG19" s="101">
        <v>244</v>
      </c>
      <c r="AH19" s="101">
        <v>9559</v>
      </c>
      <c r="AI19" s="101">
        <v>874</v>
      </c>
      <c r="AJ19" s="101">
        <v>874</v>
      </c>
      <c r="AK19" s="101">
        <v>10063</v>
      </c>
      <c r="AL19" s="101">
        <v>10063</v>
      </c>
      <c r="AM19" s="101">
        <v>43</v>
      </c>
      <c r="AN19" s="101">
        <v>132</v>
      </c>
      <c r="AO19" s="101">
        <v>5316</v>
      </c>
      <c r="AP19" s="101">
        <v>1002</v>
      </c>
      <c r="AQ19" s="101">
        <v>87</v>
      </c>
      <c r="AR19" s="101">
        <v>1324</v>
      </c>
      <c r="AS19" s="101">
        <v>316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30</v>
      </c>
      <c r="D20" s="101">
        <v>6</v>
      </c>
      <c r="E20" s="101">
        <v>1</v>
      </c>
      <c r="F20" s="101">
        <v>8</v>
      </c>
      <c r="G20" s="101">
        <v>128</v>
      </c>
      <c r="H20" s="101">
        <v>48</v>
      </c>
      <c r="I20" s="101">
        <v>3</v>
      </c>
      <c r="J20" s="101">
        <v>17</v>
      </c>
      <c r="K20" s="101">
        <v>5</v>
      </c>
      <c r="L20" s="101">
        <v>30</v>
      </c>
      <c r="M20" s="101">
        <v>96</v>
      </c>
      <c r="N20" s="101">
        <v>444</v>
      </c>
      <c r="O20" s="101">
        <v>306</v>
      </c>
      <c r="P20" s="101">
        <v>103</v>
      </c>
      <c r="Q20" s="101">
        <v>866</v>
      </c>
      <c r="R20" s="101">
        <v>992</v>
      </c>
      <c r="S20" s="101">
        <v>23</v>
      </c>
      <c r="T20" s="101">
        <v>233</v>
      </c>
      <c r="U20" s="101">
        <v>34</v>
      </c>
      <c r="V20" s="101">
        <v>8</v>
      </c>
      <c r="W20" s="101">
        <v>182</v>
      </c>
      <c r="X20" s="101">
        <v>355</v>
      </c>
      <c r="Y20" s="101">
        <v>7</v>
      </c>
      <c r="Z20" s="101">
        <v>328</v>
      </c>
      <c r="AA20" s="101">
        <v>0</v>
      </c>
      <c r="AB20" s="101">
        <v>0</v>
      </c>
      <c r="AC20" s="101">
        <v>63</v>
      </c>
      <c r="AD20" s="101">
        <v>4</v>
      </c>
      <c r="AE20" s="101">
        <v>1</v>
      </c>
      <c r="AF20" s="101">
        <v>145</v>
      </c>
      <c r="AG20" s="101">
        <v>50</v>
      </c>
      <c r="AH20" s="101">
        <v>397</v>
      </c>
      <c r="AI20" s="101">
        <v>16</v>
      </c>
      <c r="AJ20" s="101">
        <v>16</v>
      </c>
      <c r="AK20" s="101">
        <v>419</v>
      </c>
      <c r="AL20" s="100">
        <v>377</v>
      </c>
      <c r="AM20" s="101">
        <v>0</v>
      </c>
      <c r="AN20" s="101">
        <v>2</v>
      </c>
      <c r="AO20" s="101">
        <v>131</v>
      </c>
      <c r="AP20" s="101">
        <v>22</v>
      </c>
      <c r="AQ20" s="101">
        <v>1</v>
      </c>
      <c r="AR20" s="101">
        <v>44</v>
      </c>
      <c r="AS20" s="101">
        <v>33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1</v>
      </c>
      <c r="G21" s="101">
        <v>111</v>
      </c>
      <c r="H21" s="101">
        <v>38</v>
      </c>
      <c r="I21" s="101">
        <v>0</v>
      </c>
      <c r="J21" s="101">
        <v>24</v>
      </c>
      <c r="K21" s="101">
        <v>1</v>
      </c>
      <c r="L21" s="101">
        <v>11</v>
      </c>
      <c r="M21" s="101">
        <v>118</v>
      </c>
      <c r="N21" s="101">
        <v>1383</v>
      </c>
      <c r="O21" s="101">
        <v>819</v>
      </c>
      <c r="P21" s="101">
        <v>77</v>
      </c>
      <c r="Q21" s="101">
        <v>1739</v>
      </c>
      <c r="R21" s="101">
        <v>1354</v>
      </c>
      <c r="S21" s="101">
        <v>35</v>
      </c>
      <c r="T21" s="101">
        <v>169</v>
      </c>
      <c r="U21" s="101">
        <v>30</v>
      </c>
      <c r="V21" s="101">
        <v>0</v>
      </c>
      <c r="W21" s="101">
        <v>269</v>
      </c>
      <c r="X21" s="101">
        <v>1028</v>
      </c>
      <c r="Y21" s="101">
        <v>10</v>
      </c>
      <c r="Z21" s="101">
        <v>146</v>
      </c>
      <c r="AA21" s="101">
        <v>1</v>
      </c>
      <c r="AB21" s="101">
        <v>0</v>
      </c>
      <c r="AC21" s="101">
        <v>93</v>
      </c>
      <c r="AD21" s="101">
        <v>1</v>
      </c>
      <c r="AE21" s="101">
        <v>0</v>
      </c>
      <c r="AF21" s="101">
        <v>434</v>
      </c>
      <c r="AG21" s="101">
        <v>1</v>
      </c>
      <c r="AH21" s="101">
        <v>390</v>
      </c>
      <c r="AI21" s="101">
        <v>45</v>
      </c>
      <c r="AJ21" s="101">
        <v>45</v>
      </c>
      <c r="AK21" s="101">
        <v>689</v>
      </c>
      <c r="AL21" s="101">
        <v>689</v>
      </c>
      <c r="AM21" s="101">
        <v>0</v>
      </c>
      <c r="AN21" s="101">
        <v>3</v>
      </c>
      <c r="AO21" s="101">
        <v>213</v>
      </c>
      <c r="AP21" s="101">
        <v>129</v>
      </c>
      <c r="AQ21" s="101">
        <v>1</v>
      </c>
      <c r="AR21" s="101">
        <v>292</v>
      </c>
      <c r="AS21" s="101">
        <v>7</v>
      </c>
      <c r="AT21" s="82"/>
    </row>
    <row r="22" spans="1:46" x14ac:dyDescent="0.2">
      <c r="A22" s="69" t="s">
        <v>36</v>
      </c>
      <c r="B22" s="69" t="s">
        <v>17</v>
      </c>
      <c r="C22" s="101">
        <v>64</v>
      </c>
      <c r="D22" s="101">
        <v>41</v>
      </c>
      <c r="E22" s="101">
        <v>9</v>
      </c>
      <c r="F22" s="101">
        <v>14</v>
      </c>
      <c r="G22" s="101">
        <v>165</v>
      </c>
      <c r="H22" s="101">
        <v>79</v>
      </c>
      <c r="I22" s="101">
        <v>1</v>
      </c>
      <c r="J22" s="101">
        <v>16</v>
      </c>
      <c r="K22" s="101">
        <v>10</v>
      </c>
      <c r="L22" s="101">
        <v>32</v>
      </c>
      <c r="M22" s="101">
        <v>126</v>
      </c>
      <c r="N22" s="101">
        <v>643</v>
      </c>
      <c r="O22" s="101">
        <v>527</v>
      </c>
      <c r="P22" s="101">
        <v>89</v>
      </c>
      <c r="Q22" s="101">
        <v>1039</v>
      </c>
      <c r="R22" s="101">
        <v>1104</v>
      </c>
      <c r="S22" s="101">
        <v>21</v>
      </c>
      <c r="T22" s="101">
        <v>441</v>
      </c>
      <c r="U22" s="101">
        <v>38</v>
      </c>
      <c r="V22" s="101">
        <v>4</v>
      </c>
      <c r="W22" s="101">
        <v>188</v>
      </c>
      <c r="X22" s="101">
        <v>290</v>
      </c>
      <c r="Y22" s="101">
        <v>9</v>
      </c>
      <c r="Z22" s="101">
        <v>324</v>
      </c>
      <c r="AA22" s="101">
        <v>0</v>
      </c>
      <c r="AB22" s="101">
        <v>0</v>
      </c>
      <c r="AC22" s="101">
        <v>141</v>
      </c>
      <c r="AD22" s="101">
        <v>8</v>
      </c>
      <c r="AE22" s="101">
        <v>6</v>
      </c>
      <c r="AF22" s="101">
        <v>250</v>
      </c>
      <c r="AG22" s="101">
        <v>15</v>
      </c>
      <c r="AH22" s="101">
        <v>553</v>
      </c>
      <c r="AI22" s="101">
        <v>13</v>
      </c>
      <c r="AJ22" s="101">
        <v>13</v>
      </c>
      <c r="AK22" s="101">
        <v>481</v>
      </c>
      <c r="AL22" s="101">
        <v>481</v>
      </c>
      <c r="AM22" s="101">
        <v>3</v>
      </c>
      <c r="AN22" s="101">
        <v>24</v>
      </c>
      <c r="AO22" s="101">
        <v>134</v>
      </c>
      <c r="AP22" s="101">
        <v>24</v>
      </c>
      <c r="AQ22" s="101">
        <v>6</v>
      </c>
      <c r="AR22" s="101">
        <v>27</v>
      </c>
      <c r="AS22" s="101">
        <v>4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2476</v>
      </c>
      <c r="D23" s="101">
        <v>980</v>
      </c>
      <c r="E23" s="101">
        <v>116</v>
      </c>
      <c r="F23" s="101">
        <v>698</v>
      </c>
      <c r="G23" s="101">
        <v>5570</v>
      </c>
      <c r="H23" s="101">
        <v>2364</v>
      </c>
      <c r="I23" s="101">
        <v>56</v>
      </c>
      <c r="J23" s="101">
        <v>1784</v>
      </c>
      <c r="K23" s="101">
        <v>125</v>
      </c>
      <c r="L23" s="101">
        <v>1362</v>
      </c>
      <c r="M23" s="101">
        <v>2444</v>
      </c>
      <c r="N23" s="101">
        <v>19984</v>
      </c>
      <c r="O23" s="101">
        <v>15509</v>
      </c>
      <c r="P23" s="101">
        <f>2763+357+207+339+31+3</f>
        <v>3700</v>
      </c>
      <c r="Q23" s="101">
        <f>4141+48597</f>
        <v>52738</v>
      </c>
      <c r="R23" s="101">
        <v>40932</v>
      </c>
      <c r="S23" s="101">
        <v>324</v>
      </c>
      <c r="T23" s="101">
        <f>345+7370</f>
        <v>7715</v>
      </c>
      <c r="U23" s="101">
        <v>3339</v>
      </c>
      <c r="V23" s="101">
        <v>634</v>
      </c>
      <c r="W23" s="101">
        <f>1643+9583</f>
        <v>11226</v>
      </c>
      <c r="X23" s="101">
        <f>860+20459</f>
        <v>21319</v>
      </c>
      <c r="Y23" s="101">
        <v>366</v>
      </c>
      <c r="Z23" s="101">
        <v>3559</v>
      </c>
      <c r="AA23" s="101">
        <v>5</v>
      </c>
      <c r="AB23" s="101">
        <v>30</v>
      </c>
      <c r="AC23" s="100">
        <v>1385</v>
      </c>
      <c r="AD23" s="101">
        <v>47</v>
      </c>
      <c r="AE23" s="101">
        <v>0</v>
      </c>
      <c r="AF23" s="100">
        <v>9456</v>
      </c>
      <c r="AG23" s="101">
        <v>94</v>
      </c>
      <c r="AH23" s="101">
        <v>18513</v>
      </c>
      <c r="AI23" s="101">
        <v>571</v>
      </c>
      <c r="AJ23" s="101">
        <v>571</v>
      </c>
      <c r="AK23" s="101">
        <v>15898</v>
      </c>
      <c r="AL23" s="101">
        <v>15898</v>
      </c>
      <c r="AM23" s="101">
        <v>39</v>
      </c>
      <c r="AN23" s="101">
        <v>37</v>
      </c>
      <c r="AO23" s="101">
        <v>2435</v>
      </c>
      <c r="AP23" s="101">
        <v>1988</v>
      </c>
      <c r="AQ23" s="101">
        <v>64</v>
      </c>
      <c r="AR23" s="101">
        <v>3355</v>
      </c>
      <c r="AS23" s="101">
        <v>486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35</v>
      </c>
      <c r="D24" s="101">
        <v>11</v>
      </c>
      <c r="E24" s="101">
        <v>2</v>
      </c>
      <c r="F24" s="101">
        <v>10</v>
      </c>
      <c r="G24" s="101">
        <v>41</v>
      </c>
      <c r="H24" s="101">
        <v>26</v>
      </c>
      <c r="I24" s="101">
        <v>0</v>
      </c>
      <c r="J24" s="101">
        <v>14</v>
      </c>
      <c r="K24" s="101">
        <v>11</v>
      </c>
      <c r="L24" s="101">
        <v>16</v>
      </c>
      <c r="M24" s="101">
        <v>151</v>
      </c>
      <c r="N24" s="101">
        <v>243</v>
      </c>
      <c r="O24" s="101">
        <v>146</v>
      </c>
      <c r="P24" s="101">
        <v>291</v>
      </c>
      <c r="Q24" s="101">
        <v>838</v>
      </c>
      <c r="R24" s="101">
        <v>563</v>
      </c>
      <c r="S24" s="101">
        <v>32</v>
      </c>
      <c r="T24" s="101">
        <v>138</v>
      </c>
      <c r="U24" s="101">
        <v>27</v>
      </c>
      <c r="V24" s="101">
        <v>6</v>
      </c>
      <c r="W24" s="101">
        <v>180</v>
      </c>
      <c r="X24" s="101">
        <v>550</v>
      </c>
      <c r="Y24" s="101">
        <v>4</v>
      </c>
      <c r="Z24" s="101">
        <v>304</v>
      </c>
      <c r="AA24" s="101">
        <v>1</v>
      </c>
      <c r="AB24" s="101">
        <v>0</v>
      </c>
      <c r="AC24" s="101">
        <v>21</v>
      </c>
      <c r="AD24" s="101">
        <v>4</v>
      </c>
      <c r="AE24" s="101">
        <v>0</v>
      </c>
      <c r="AF24" s="101">
        <v>137</v>
      </c>
      <c r="AG24" s="101">
        <v>9</v>
      </c>
      <c r="AH24" s="101">
        <v>192</v>
      </c>
      <c r="AI24" s="101">
        <v>12</v>
      </c>
      <c r="AJ24" s="101">
        <v>12</v>
      </c>
      <c r="AK24" s="101">
        <v>345</v>
      </c>
      <c r="AL24" s="101">
        <v>345</v>
      </c>
      <c r="AM24" s="101">
        <v>3</v>
      </c>
      <c r="AN24" s="101">
        <v>1</v>
      </c>
      <c r="AO24" s="101">
        <v>128</v>
      </c>
      <c r="AP24" s="101">
        <v>166</v>
      </c>
      <c r="AQ24" s="101">
        <v>0</v>
      </c>
      <c r="AR24" s="101">
        <v>133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74</v>
      </c>
      <c r="D25" s="101">
        <v>34</v>
      </c>
      <c r="E25" s="101">
        <v>2</v>
      </c>
      <c r="F25" s="101">
        <v>25</v>
      </c>
      <c r="G25" s="101">
        <v>176</v>
      </c>
      <c r="H25" s="101">
        <v>74</v>
      </c>
      <c r="I25" s="101">
        <v>5</v>
      </c>
      <c r="J25" s="101">
        <v>42</v>
      </c>
      <c r="K25" s="101">
        <v>5</v>
      </c>
      <c r="L25" s="101">
        <v>59</v>
      </c>
      <c r="M25" s="101">
        <v>131</v>
      </c>
      <c r="N25" s="101">
        <v>705</v>
      </c>
      <c r="O25" s="101">
        <v>667</v>
      </c>
      <c r="P25" s="101">
        <f>129+6+13+16+3</f>
        <v>167</v>
      </c>
      <c r="Q25" s="101">
        <f>17+994</f>
        <v>1011</v>
      </c>
      <c r="R25" s="101">
        <v>1573</v>
      </c>
      <c r="S25" s="101">
        <v>100</v>
      </c>
      <c r="T25" s="101">
        <f>2+307</f>
        <v>309</v>
      </c>
      <c r="U25" s="101">
        <v>64</v>
      </c>
      <c r="V25" s="101">
        <v>10</v>
      </c>
      <c r="W25" s="101">
        <f>3+143</f>
        <v>146</v>
      </c>
      <c r="X25" s="101">
        <f>2+340</f>
        <v>342</v>
      </c>
      <c r="Y25" s="101">
        <v>8</v>
      </c>
      <c r="Z25" s="101">
        <v>95</v>
      </c>
      <c r="AA25" s="101">
        <v>9</v>
      </c>
      <c r="AB25" s="101">
        <v>0</v>
      </c>
      <c r="AC25" s="101">
        <v>27</v>
      </c>
      <c r="AD25" s="101">
        <v>4</v>
      </c>
      <c r="AE25" s="101">
        <v>0</v>
      </c>
      <c r="AF25" s="101">
        <f>179+27</f>
        <v>206</v>
      </c>
      <c r="AG25" s="101">
        <v>2</v>
      </c>
      <c r="AH25" s="101">
        <v>465</v>
      </c>
      <c r="AI25" s="101">
        <v>7</v>
      </c>
      <c r="AJ25" s="101">
        <v>7</v>
      </c>
      <c r="AK25" s="101">
        <v>601</v>
      </c>
      <c r="AL25" s="101">
        <v>601</v>
      </c>
      <c r="AM25" s="101">
        <v>0</v>
      </c>
      <c r="AN25" s="101">
        <v>0</v>
      </c>
      <c r="AO25" s="101">
        <v>116</v>
      </c>
      <c r="AP25" s="101">
        <v>13</v>
      </c>
      <c r="AQ25" s="101">
        <v>2</v>
      </c>
      <c r="AR25" s="101">
        <v>29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270</v>
      </c>
      <c r="D26" s="101">
        <v>78</v>
      </c>
      <c r="E26" s="101">
        <v>30</v>
      </c>
      <c r="F26" s="101">
        <v>100</v>
      </c>
      <c r="G26" s="101">
        <v>425</v>
      </c>
      <c r="H26" s="101">
        <v>62</v>
      </c>
      <c r="I26" s="101">
        <v>2</v>
      </c>
      <c r="J26" s="101">
        <v>61</v>
      </c>
      <c r="K26" s="101">
        <v>7</v>
      </c>
      <c r="L26" s="101">
        <v>42</v>
      </c>
      <c r="M26" s="101">
        <v>263</v>
      </c>
      <c r="N26" s="101">
        <v>2135</v>
      </c>
      <c r="O26" s="101">
        <v>1850</v>
      </c>
      <c r="P26" s="101">
        <v>193</v>
      </c>
      <c r="Q26" s="101">
        <v>3334</v>
      </c>
      <c r="R26" s="101">
        <v>2546</v>
      </c>
      <c r="S26" s="101">
        <v>51</v>
      </c>
      <c r="T26" s="101">
        <v>852</v>
      </c>
      <c r="U26" s="101">
        <v>101</v>
      </c>
      <c r="V26" s="101">
        <v>16</v>
      </c>
      <c r="W26" s="101">
        <v>750</v>
      </c>
      <c r="X26" s="101">
        <v>1420</v>
      </c>
      <c r="Y26" s="101">
        <v>29</v>
      </c>
      <c r="Z26" s="101">
        <v>745</v>
      </c>
      <c r="AA26" s="101">
        <v>4</v>
      </c>
      <c r="AB26" s="101">
        <v>0</v>
      </c>
      <c r="AC26" s="101">
        <v>251</v>
      </c>
      <c r="AD26" s="101">
        <v>7</v>
      </c>
      <c r="AE26" s="101">
        <v>3</v>
      </c>
      <c r="AF26" s="101">
        <v>659</v>
      </c>
      <c r="AG26" s="101">
        <v>102</v>
      </c>
      <c r="AH26" s="101">
        <v>1840</v>
      </c>
      <c r="AI26" s="101">
        <v>107</v>
      </c>
      <c r="AJ26" s="101">
        <v>107</v>
      </c>
      <c r="AK26" s="101">
        <v>1359</v>
      </c>
      <c r="AL26" s="101">
        <v>1359</v>
      </c>
      <c r="AM26" s="101">
        <v>5</v>
      </c>
      <c r="AN26" s="101">
        <v>11</v>
      </c>
      <c r="AO26" s="101">
        <v>417</v>
      </c>
      <c r="AP26" s="101">
        <v>114</v>
      </c>
      <c r="AQ26" s="101">
        <v>10</v>
      </c>
      <c r="AR26" s="101">
        <v>190</v>
      </c>
      <c r="AS26" s="101">
        <v>100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17</v>
      </c>
      <c r="G27" s="101">
        <v>132</v>
      </c>
      <c r="H27" s="101">
        <v>50</v>
      </c>
      <c r="I27" s="101">
        <v>7</v>
      </c>
      <c r="J27" s="101">
        <v>20</v>
      </c>
      <c r="K27" s="101">
        <v>37</v>
      </c>
      <c r="L27" s="101">
        <v>145</v>
      </c>
      <c r="M27" s="101">
        <v>383</v>
      </c>
      <c r="N27" s="101">
        <v>2016</v>
      </c>
      <c r="O27" s="101">
        <v>2765</v>
      </c>
      <c r="P27" s="101">
        <v>227</v>
      </c>
      <c r="Q27" s="101">
        <v>2488</v>
      </c>
      <c r="R27" s="101">
        <v>8335</v>
      </c>
      <c r="S27" s="101">
        <v>74</v>
      </c>
      <c r="T27" s="101">
        <v>839</v>
      </c>
      <c r="U27" s="101">
        <v>214</v>
      </c>
      <c r="V27" s="101">
        <v>75</v>
      </c>
      <c r="W27" s="101">
        <v>968</v>
      </c>
      <c r="X27" s="101">
        <v>953</v>
      </c>
      <c r="Y27" s="101">
        <v>30</v>
      </c>
      <c r="Z27" s="101">
        <v>587</v>
      </c>
      <c r="AA27" s="101">
        <v>3</v>
      </c>
      <c r="AB27" s="101">
        <v>1</v>
      </c>
      <c r="AC27" s="101">
        <v>16</v>
      </c>
      <c r="AD27" s="101">
        <v>0</v>
      </c>
      <c r="AE27" s="101">
        <v>1</v>
      </c>
      <c r="AF27" s="101">
        <v>307</v>
      </c>
      <c r="AG27" s="101">
        <v>0</v>
      </c>
      <c r="AH27" s="101">
        <v>2486</v>
      </c>
      <c r="AI27" s="101">
        <v>3</v>
      </c>
      <c r="AJ27" s="101">
        <v>3</v>
      </c>
      <c r="AK27" s="101">
        <v>3235</v>
      </c>
      <c r="AL27" s="100">
        <v>3073</v>
      </c>
      <c r="AM27" s="101">
        <v>0</v>
      </c>
      <c r="AN27" s="101">
        <v>0</v>
      </c>
      <c r="AO27" s="101">
        <v>745</v>
      </c>
      <c r="AP27" s="101">
        <v>62</v>
      </c>
      <c r="AQ27" s="101">
        <v>0</v>
      </c>
      <c r="AR27" s="101">
        <v>294</v>
      </c>
      <c r="AS27" s="101">
        <v>4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15</v>
      </c>
      <c r="O28" s="101">
        <v>7</v>
      </c>
      <c r="P28" s="101">
        <v>0</v>
      </c>
      <c r="Q28" s="101">
        <v>26</v>
      </c>
      <c r="R28" s="101">
        <v>13</v>
      </c>
      <c r="S28" s="101">
        <v>0</v>
      </c>
      <c r="T28" s="101">
        <v>3</v>
      </c>
      <c r="U28" s="101">
        <v>2</v>
      </c>
      <c r="V28" s="101">
        <v>0</v>
      </c>
      <c r="W28" s="101">
        <v>6</v>
      </c>
      <c r="X28" s="101">
        <v>8</v>
      </c>
      <c r="Y28" s="101">
        <v>0</v>
      </c>
      <c r="Z28" s="101">
        <v>4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6</v>
      </c>
      <c r="AI28" s="101">
        <v>2</v>
      </c>
      <c r="AJ28" s="101">
        <v>2</v>
      </c>
      <c r="AK28" s="101">
        <v>5</v>
      </c>
      <c r="AL28" s="101">
        <v>5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52</v>
      </c>
      <c r="D29" s="101">
        <v>24</v>
      </c>
      <c r="E29" s="101">
        <v>1</v>
      </c>
      <c r="F29" s="101">
        <v>6</v>
      </c>
      <c r="G29" s="101">
        <v>133</v>
      </c>
      <c r="H29" s="101">
        <v>13</v>
      </c>
      <c r="I29" s="101">
        <v>3</v>
      </c>
      <c r="J29" s="101">
        <v>4</v>
      </c>
      <c r="K29" s="101">
        <v>0</v>
      </c>
      <c r="L29" s="101">
        <v>8</v>
      </c>
      <c r="M29" s="101">
        <v>17</v>
      </c>
      <c r="N29" s="101">
        <v>194</v>
      </c>
      <c r="O29" s="101">
        <v>143</v>
      </c>
      <c r="P29" s="101">
        <v>21</v>
      </c>
      <c r="Q29" s="101">
        <v>342</v>
      </c>
      <c r="R29" s="101">
        <v>365</v>
      </c>
      <c r="S29" s="101">
        <v>7</v>
      </c>
      <c r="T29" s="101">
        <v>95</v>
      </c>
      <c r="U29" s="101">
        <v>9</v>
      </c>
      <c r="V29" s="101">
        <v>1</v>
      </c>
      <c r="W29" s="101">
        <v>81</v>
      </c>
      <c r="X29" s="101">
        <v>91</v>
      </c>
      <c r="Y29" s="101">
        <v>6</v>
      </c>
      <c r="Z29" s="101">
        <v>80</v>
      </c>
      <c r="AA29" s="101">
        <v>0</v>
      </c>
      <c r="AB29" s="101">
        <v>0</v>
      </c>
      <c r="AC29" s="101">
        <v>56</v>
      </c>
      <c r="AD29" s="101">
        <v>0</v>
      </c>
      <c r="AE29" s="101">
        <v>2</v>
      </c>
      <c r="AF29" s="101">
        <v>141</v>
      </c>
      <c r="AG29" s="101">
        <v>4</v>
      </c>
      <c r="AH29" s="101">
        <v>288</v>
      </c>
      <c r="AI29" s="101">
        <v>9</v>
      </c>
      <c r="AJ29" s="101">
        <v>9</v>
      </c>
      <c r="AK29" s="101">
        <v>215</v>
      </c>
      <c r="AL29" s="101">
        <v>215</v>
      </c>
      <c r="AM29" s="101">
        <v>6</v>
      </c>
      <c r="AN29" s="101">
        <v>0</v>
      </c>
      <c r="AO29" s="101">
        <v>19</v>
      </c>
      <c r="AP29" s="101">
        <v>15</v>
      </c>
      <c r="AQ29" s="101">
        <v>0</v>
      </c>
      <c r="AR29" s="101">
        <v>26</v>
      </c>
      <c r="AS29" s="101">
        <v>18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69</v>
      </c>
      <c r="D30" s="101">
        <v>10</v>
      </c>
      <c r="E30" s="101">
        <v>3</v>
      </c>
      <c r="F30" s="101">
        <v>12</v>
      </c>
      <c r="G30" s="101">
        <v>230</v>
      </c>
      <c r="H30" s="101">
        <v>69</v>
      </c>
      <c r="I30" s="101">
        <v>8</v>
      </c>
      <c r="J30" s="101">
        <v>45</v>
      </c>
      <c r="K30" s="101">
        <v>2</v>
      </c>
      <c r="L30" s="101">
        <v>53</v>
      </c>
      <c r="M30" s="101">
        <v>125</v>
      </c>
      <c r="N30" s="101">
        <v>1220</v>
      </c>
      <c r="O30" s="101">
        <v>693</v>
      </c>
      <c r="P30" s="101">
        <v>104</v>
      </c>
      <c r="Q30" s="101">
        <v>1984</v>
      </c>
      <c r="R30" s="101">
        <v>1345</v>
      </c>
      <c r="S30" s="101">
        <v>58</v>
      </c>
      <c r="T30" s="101">
        <v>292</v>
      </c>
      <c r="U30" s="101">
        <v>34</v>
      </c>
      <c r="V30" s="101">
        <v>5</v>
      </c>
      <c r="W30" s="101">
        <v>247</v>
      </c>
      <c r="X30" s="101">
        <v>863</v>
      </c>
      <c r="Y30" s="101">
        <v>13</v>
      </c>
      <c r="Z30" s="101">
        <v>341</v>
      </c>
      <c r="AA30" s="101">
        <v>2</v>
      </c>
      <c r="AB30" s="101">
        <v>0</v>
      </c>
      <c r="AC30" s="101">
        <v>99</v>
      </c>
      <c r="AD30" s="101">
        <v>0</v>
      </c>
      <c r="AE30" s="101">
        <v>0</v>
      </c>
      <c r="AF30" s="101">
        <v>409</v>
      </c>
      <c r="AG30" s="101">
        <v>6</v>
      </c>
      <c r="AH30" s="101">
        <v>776</v>
      </c>
      <c r="AI30" s="101">
        <v>31</v>
      </c>
      <c r="AJ30" s="101">
        <v>31</v>
      </c>
      <c r="AK30" s="101">
        <v>819</v>
      </c>
      <c r="AL30" s="101">
        <v>819</v>
      </c>
      <c r="AM30" s="101">
        <v>3</v>
      </c>
      <c r="AN30" s="101">
        <v>0</v>
      </c>
      <c r="AO30" s="101">
        <v>272</v>
      </c>
      <c r="AP30" s="101">
        <v>228</v>
      </c>
      <c r="AQ30" s="101">
        <v>2</v>
      </c>
      <c r="AR30" s="101">
        <v>247</v>
      </c>
      <c r="AS30" s="101">
        <v>48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195</v>
      </c>
      <c r="D31" s="101">
        <v>35</v>
      </c>
      <c r="E31" s="101">
        <v>47</v>
      </c>
      <c r="F31" s="101">
        <v>94</v>
      </c>
      <c r="G31" s="101">
        <v>395</v>
      </c>
      <c r="H31" s="101">
        <v>118</v>
      </c>
      <c r="I31" s="101">
        <v>1</v>
      </c>
      <c r="J31" s="101">
        <v>49</v>
      </c>
      <c r="K31" s="101">
        <v>5</v>
      </c>
      <c r="L31" s="101">
        <v>82</v>
      </c>
      <c r="M31" s="101">
        <v>277</v>
      </c>
      <c r="N31" s="101">
        <v>1773</v>
      </c>
      <c r="O31" s="101">
        <v>902</v>
      </c>
      <c r="P31" s="101">
        <v>258</v>
      </c>
      <c r="Q31" s="101">
        <v>3610</v>
      </c>
      <c r="R31" s="101">
        <v>2734</v>
      </c>
      <c r="S31" s="101">
        <v>42</v>
      </c>
      <c r="T31" s="101">
        <v>644</v>
      </c>
      <c r="U31" s="101">
        <v>117</v>
      </c>
      <c r="V31" s="101">
        <v>15</v>
      </c>
      <c r="W31" s="101">
        <v>466</v>
      </c>
      <c r="X31" s="101">
        <v>1311</v>
      </c>
      <c r="Y31" s="101">
        <v>20</v>
      </c>
      <c r="Z31" s="101">
        <v>649</v>
      </c>
      <c r="AA31" s="101">
        <v>11</v>
      </c>
      <c r="AB31" s="101">
        <v>0</v>
      </c>
      <c r="AC31" s="101">
        <v>79</v>
      </c>
      <c r="AD31" s="101">
        <v>4</v>
      </c>
      <c r="AE31" s="101">
        <v>0</v>
      </c>
      <c r="AF31" s="101">
        <v>558</v>
      </c>
      <c r="AG31" s="101">
        <v>5</v>
      </c>
      <c r="AH31" s="101">
        <v>1519</v>
      </c>
      <c r="AI31" s="101">
        <v>71</v>
      </c>
      <c r="AJ31" s="101">
        <v>71</v>
      </c>
      <c r="AK31" s="101">
        <v>1553</v>
      </c>
      <c r="AL31" s="101">
        <v>1553</v>
      </c>
      <c r="AM31" s="101">
        <v>2</v>
      </c>
      <c r="AN31" s="101">
        <v>4</v>
      </c>
      <c r="AO31" s="101">
        <v>326</v>
      </c>
      <c r="AP31" s="101">
        <v>80</v>
      </c>
      <c r="AQ31" s="101">
        <v>15</v>
      </c>
      <c r="AR31" s="101">
        <v>226</v>
      </c>
      <c r="AS31" s="101">
        <v>84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0</v>
      </c>
      <c r="F32" s="101">
        <v>1</v>
      </c>
      <c r="G32" s="101">
        <v>44</v>
      </c>
      <c r="H32" s="101">
        <v>4</v>
      </c>
      <c r="I32" s="101">
        <v>0</v>
      </c>
      <c r="J32" s="101">
        <v>4</v>
      </c>
      <c r="K32" s="101">
        <v>3</v>
      </c>
      <c r="L32" s="101">
        <v>3</v>
      </c>
      <c r="M32" s="101">
        <v>30</v>
      </c>
      <c r="N32" s="101">
        <v>69</v>
      </c>
      <c r="O32" s="101">
        <v>43</v>
      </c>
      <c r="P32" s="101">
        <v>6</v>
      </c>
      <c r="Q32" s="101">
        <v>254</v>
      </c>
      <c r="R32" s="101">
        <v>202</v>
      </c>
      <c r="S32" s="101">
        <v>1</v>
      </c>
      <c r="T32" s="101">
        <v>23</v>
      </c>
      <c r="U32" s="101">
        <v>5</v>
      </c>
      <c r="V32" s="101">
        <v>0</v>
      </c>
      <c r="W32" s="101">
        <v>35</v>
      </c>
      <c r="X32" s="101">
        <v>101</v>
      </c>
      <c r="Y32" s="101">
        <v>1</v>
      </c>
      <c r="Z32" s="101">
        <v>69</v>
      </c>
      <c r="AA32" s="101">
        <v>0</v>
      </c>
      <c r="AB32" s="101">
        <v>0</v>
      </c>
      <c r="AC32" s="101">
        <v>10</v>
      </c>
      <c r="AD32" s="101">
        <v>0</v>
      </c>
      <c r="AE32" s="101">
        <v>0</v>
      </c>
      <c r="AF32" s="101">
        <v>46</v>
      </c>
      <c r="AG32" s="101">
        <v>4</v>
      </c>
      <c r="AH32" s="101">
        <v>199</v>
      </c>
      <c r="AI32" s="101">
        <v>4</v>
      </c>
      <c r="AJ32" s="101">
        <v>4</v>
      </c>
      <c r="AK32" s="101">
        <v>135</v>
      </c>
      <c r="AL32" s="101">
        <v>135</v>
      </c>
      <c r="AM32" s="101">
        <v>0</v>
      </c>
      <c r="AN32" s="101">
        <v>0</v>
      </c>
      <c r="AO32" s="101">
        <v>48</v>
      </c>
      <c r="AP32" s="101">
        <v>8</v>
      </c>
      <c r="AQ32" s="101">
        <v>1</v>
      </c>
      <c r="AR32" s="101">
        <v>26</v>
      </c>
      <c r="AS32" s="101">
        <v>6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80</v>
      </c>
      <c r="D33" s="101">
        <v>72</v>
      </c>
      <c r="E33" s="101">
        <v>9</v>
      </c>
      <c r="F33" s="101">
        <v>73</v>
      </c>
      <c r="G33" s="101">
        <v>499</v>
      </c>
      <c r="H33" s="101">
        <v>191</v>
      </c>
      <c r="I33" s="101">
        <v>2</v>
      </c>
      <c r="J33" s="101">
        <v>24</v>
      </c>
      <c r="K33" s="101">
        <v>15</v>
      </c>
      <c r="L33" s="101">
        <v>82</v>
      </c>
      <c r="M33" s="101">
        <v>560</v>
      </c>
      <c r="N33" s="101">
        <v>3399</v>
      </c>
      <c r="O33" s="101">
        <v>1553</v>
      </c>
      <c r="P33" s="101">
        <v>354</v>
      </c>
      <c r="Q33" s="101">
        <v>4760</v>
      </c>
      <c r="R33" s="101">
        <v>4621</v>
      </c>
      <c r="S33" s="101">
        <v>402</v>
      </c>
      <c r="T33" s="101">
        <v>1902</v>
      </c>
      <c r="U33" s="101">
        <v>192</v>
      </c>
      <c r="V33" s="101">
        <v>8</v>
      </c>
      <c r="W33" s="101">
        <v>526</v>
      </c>
      <c r="X33" s="101">
        <v>1872</v>
      </c>
      <c r="Y33" s="101">
        <v>36</v>
      </c>
      <c r="Z33" s="101">
        <v>908</v>
      </c>
      <c r="AA33" s="101">
        <v>9</v>
      </c>
      <c r="AB33" s="101">
        <v>0</v>
      </c>
      <c r="AC33" s="101">
        <v>135</v>
      </c>
      <c r="AD33" s="101">
        <v>23</v>
      </c>
      <c r="AE33" s="101">
        <v>3</v>
      </c>
      <c r="AF33" s="101">
        <v>774</v>
      </c>
      <c r="AG33" s="101">
        <v>44</v>
      </c>
      <c r="AH33" s="101">
        <v>2213</v>
      </c>
      <c r="AI33" s="101">
        <v>44</v>
      </c>
      <c r="AJ33" s="101">
        <v>44</v>
      </c>
      <c r="AK33" s="101">
        <v>2627</v>
      </c>
      <c r="AL33" s="101">
        <v>2627</v>
      </c>
      <c r="AM33" s="101">
        <v>3</v>
      </c>
      <c r="AN33" s="101">
        <v>7</v>
      </c>
      <c r="AO33" s="101">
        <v>1472</v>
      </c>
      <c r="AP33" s="101">
        <v>105</v>
      </c>
      <c r="AQ33" s="101">
        <v>25</v>
      </c>
      <c r="AR33" s="101">
        <v>329</v>
      </c>
      <c r="AS33" s="101">
        <v>154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f>7*0.95</f>
        <v>6.6499999999999995</v>
      </c>
      <c r="D34" s="101">
        <v>5</v>
      </c>
      <c r="E34" s="101">
        <v>0</v>
      </c>
      <c r="F34" s="101">
        <v>6</v>
      </c>
      <c r="G34" s="101">
        <v>21</v>
      </c>
      <c r="H34" s="101">
        <v>5</v>
      </c>
      <c r="I34" s="101">
        <v>1</v>
      </c>
      <c r="J34" s="101">
        <v>4</v>
      </c>
      <c r="K34" s="101">
        <v>3</v>
      </c>
      <c r="L34" s="101">
        <v>11</v>
      </c>
      <c r="M34" s="101">
        <v>42</v>
      </c>
      <c r="N34" s="101">
        <v>391</v>
      </c>
      <c r="O34" s="101">
        <v>163</v>
      </c>
      <c r="P34" s="101">
        <f>56+4+9+1</f>
        <v>70</v>
      </c>
      <c r="Q34" s="101">
        <f>406+8</f>
        <v>414</v>
      </c>
      <c r="R34" s="101">
        <v>420</v>
      </c>
      <c r="S34" s="101">
        <v>33</v>
      </c>
      <c r="T34" s="101">
        <f>262+2</f>
        <v>264</v>
      </c>
      <c r="U34" s="101">
        <v>14</v>
      </c>
      <c r="V34" s="101">
        <v>0</v>
      </c>
      <c r="W34" s="101">
        <v>33</v>
      </c>
      <c r="X34" s="101">
        <v>77</v>
      </c>
      <c r="Y34" s="101">
        <v>3</v>
      </c>
      <c r="Z34" s="101">
        <v>23</v>
      </c>
      <c r="AA34" s="101">
        <v>0</v>
      </c>
      <c r="AB34" s="101">
        <v>0</v>
      </c>
      <c r="AC34" s="101">
        <v>2</v>
      </c>
      <c r="AD34" s="101">
        <v>5</v>
      </c>
      <c r="AE34" s="101">
        <v>0</v>
      </c>
      <c r="AF34" s="101">
        <f>47+7</f>
        <v>54</v>
      </c>
      <c r="AG34" s="101">
        <v>5</v>
      </c>
      <c r="AH34" s="101">
        <v>147</v>
      </c>
      <c r="AI34" s="101">
        <v>1</v>
      </c>
      <c r="AJ34" s="101">
        <v>1</v>
      </c>
      <c r="AK34" s="101">
        <v>337</v>
      </c>
      <c r="AL34" s="101">
        <v>337</v>
      </c>
      <c r="AM34" s="101">
        <v>1</v>
      </c>
      <c r="AN34" s="101">
        <v>0</v>
      </c>
      <c r="AO34" s="101">
        <v>59</v>
      </c>
      <c r="AP34" s="101">
        <v>21</v>
      </c>
      <c r="AQ34" s="101">
        <v>0</v>
      </c>
      <c r="AR34" s="101">
        <v>36</v>
      </c>
      <c r="AS34" s="101">
        <v>7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0</v>
      </c>
      <c r="F35" s="101">
        <v>1</v>
      </c>
      <c r="G35" s="101">
        <v>20</v>
      </c>
      <c r="H35" s="101">
        <v>17</v>
      </c>
      <c r="I35" s="101">
        <v>0</v>
      </c>
      <c r="J35" s="101">
        <v>6</v>
      </c>
      <c r="K35" s="101">
        <v>1</v>
      </c>
      <c r="L35" s="101">
        <v>1</v>
      </c>
      <c r="M35" s="101">
        <v>20</v>
      </c>
      <c r="N35" s="101">
        <v>68</v>
      </c>
      <c r="O35" s="101">
        <v>66</v>
      </c>
      <c r="P35" s="101">
        <v>35</v>
      </c>
      <c r="Q35" s="101">
        <v>228</v>
      </c>
      <c r="R35" s="101">
        <v>175</v>
      </c>
      <c r="S35" s="101">
        <v>6</v>
      </c>
      <c r="T35" s="101">
        <v>39</v>
      </c>
      <c r="U35" s="101">
        <v>3</v>
      </c>
      <c r="V35" s="101">
        <v>0</v>
      </c>
      <c r="W35" s="101">
        <v>53</v>
      </c>
      <c r="X35" s="101">
        <v>98</v>
      </c>
      <c r="Y35" s="101">
        <v>3</v>
      </c>
      <c r="Z35" s="101">
        <v>59</v>
      </c>
      <c r="AA35" s="101">
        <v>1</v>
      </c>
      <c r="AB35" s="101">
        <v>0</v>
      </c>
      <c r="AC35" s="101">
        <v>11</v>
      </c>
      <c r="AD35" s="101">
        <v>1</v>
      </c>
      <c r="AE35" s="101">
        <v>0</v>
      </c>
      <c r="AF35" s="101">
        <v>16</v>
      </c>
      <c r="AG35" s="101">
        <v>1</v>
      </c>
      <c r="AH35" s="101">
        <v>65</v>
      </c>
      <c r="AI35" s="101">
        <v>2</v>
      </c>
      <c r="AJ35" s="101">
        <v>2</v>
      </c>
      <c r="AK35" s="101">
        <v>122</v>
      </c>
      <c r="AL35" s="101">
        <v>122</v>
      </c>
      <c r="AM35" s="101">
        <v>0</v>
      </c>
      <c r="AN35" s="101">
        <v>0</v>
      </c>
      <c r="AO35" s="101">
        <v>20</v>
      </c>
      <c r="AP35" s="101">
        <v>21</v>
      </c>
      <c r="AQ35" s="101">
        <v>0</v>
      </c>
      <c r="AR35" s="101">
        <v>43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2</v>
      </c>
      <c r="D36" s="101">
        <v>1</v>
      </c>
      <c r="E36" s="101">
        <v>0</v>
      </c>
      <c r="F36" s="101">
        <v>22</v>
      </c>
      <c r="G36" s="101">
        <v>29</v>
      </c>
      <c r="H36" s="101">
        <v>6</v>
      </c>
      <c r="I36" s="101">
        <v>8</v>
      </c>
      <c r="J36" s="101">
        <v>0</v>
      </c>
      <c r="K36" s="101">
        <v>13</v>
      </c>
      <c r="L36" s="101">
        <v>10</v>
      </c>
      <c r="M36" s="101">
        <v>179</v>
      </c>
      <c r="N36" s="101">
        <v>472</v>
      </c>
      <c r="O36" s="101">
        <v>228</v>
      </c>
      <c r="P36" s="101">
        <v>55</v>
      </c>
      <c r="Q36" s="101">
        <v>591</v>
      </c>
      <c r="R36" s="101">
        <v>604</v>
      </c>
      <c r="S36" s="101">
        <v>26</v>
      </c>
      <c r="T36" s="101">
        <v>361</v>
      </c>
      <c r="U36" s="101">
        <v>4</v>
      </c>
      <c r="V36" s="101">
        <v>0</v>
      </c>
      <c r="W36" s="101">
        <v>55</v>
      </c>
      <c r="X36" s="101">
        <v>51</v>
      </c>
      <c r="Y36" s="101">
        <v>4</v>
      </c>
      <c r="Z36" s="101">
        <v>153</v>
      </c>
      <c r="AA36" s="101">
        <v>0</v>
      </c>
      <c r="AB36" s="101">
        <v>0</v>
      </c>
      <c r="AC36" s="101">
        <v>2</v>
      </c>
      <c r="AD36" s="101">
        <v>3</v>
      </c>
      <c r="AE36" s="101">
        <v>0</v>
      </c>
      <c r="AF36" s="101">
        <v>72</v>
      </c>
      <c r="AG36" s="101">
        <v>2</v>
      </c>
      <c r="AH36" s="101">
        <v>247</v>
      </c>
      <c r="AI36" s="101">
        <v>0</v>
      </c>
      <c r="AJ36" s="101">
        <v>0</v>
      </c>
      <c r="AK36" s="101">
        <v>534</v>
      </c>
      <c r="AL36" s="101">
        <v>534</v>
      </c>
      <c r="AM36" s="101">
        <v>0</v>
      </c>
      <c r="AN36" s="101">
        <v>1</v>
      </c>
      <c r="AO36" s="101">
        <v>200</v>
      </c>
      <c r="AP36" s="101">
        <v>31</v>
      </c>
      <c r="AQ36" s="101">
        <v>1</v>
      </c>
      <c r="AR36" s="101">
        <v>75</v>
      </c>
      <c r="AS36" s="101">
        <v>21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7</v>
      </c>
      <c r="O37" s="101">
        <v>2</v>
      </c>
      <c r="P37" s="101">
        <v>0</v>
      </c>
      <c r="Q37" s="101">
        <v>12</v>
      </c>
      <c r="R37" s="101">
        <v>8</v>
      </c>
      <c r="S37" s="101">
        <v>0</v>
      </c>
      <c r="T37" s="101">
        <v>0</v>
      </c>
      <c r="U37" s="101">
        <v>1</v>
      </c>
      <c r="V37" s="101">
        <v>0</v>
      </c>
      <c r="W37" s="101">
        <v>3</v>
      </c>
      <c r="X37" s="101">
        <v>1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3</v>
      </c>
      <c r="AI37" s="101">
        <v>0</v>
      </c>
      <c r="AJ37" s="101">
        <v>0</v>
      </c>
      <c r="AK37" s="101">
        <v>3</v>
      </c>
      <c r="AL37" s="101">
        <v>3</v>
      </c>
      <c r="AM37" s="101">
        <v>0</v>
      </c>
      <c r="AN37" s="101">
        <v>0</v>
      </c>
      <c r="AO37" s="101">
        <v>2</v>
      </c>
      <c r="AP37" s="101">
        <v>0</v>
      </c>
      <c r="AQ37" s="101">
        <v>0</v>
      </c>
      <c r="AR37" s="101">
        <v>0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8</v>
      </c>
      <c r="D38" s="101">
        <v>18</v>
      </c>
      <c r="E38" s="101">
        <v>3</v>
      </c>
      <c r="F38" s="101">
        <v>17</v>
      </c>
      <c r="G38" s="101">
        <v>46</v>
      </c>
      <c r="H38" s="101">
        <v>66</v>
      </c>
      <c r="I38" s="101">
        <v>0</v>
      </c>
      <c r="J38" s="101">
        <v>27</v>
      </c>
      <c r="K38" s="101">
        <v>3</v>
      </c>
      <c r="L38" s="101">
        <v>12</v>
      </c>
      <c r="M38" s="101">
        <v>100</v>
      </c>
      <c r="N38" s="101">
        <v>473</v>
      </c>
      <c r="O38" s="101">
        <v>151</v>
      </c>
      <c r="P38" s="101">
        <v>41</v>
      </c>
      <c r="Q38" s="101">
        <v>1674</v>
      </c>
      <c r="R38" s="101">
        <v>526</v>
      </c>
      <c r="S38" s="101">
        <v>8</v>
      </c>
      <c r="T38" s="101">
        <v>237</v>
      </c>
      <c r="U38" s="101">
        <v>26</v>
      </c>
      <c r="V38" s="101">
        <v>3</v>
      </c>
      <c r="W38" s="101">
        <v>320</v>
      </c>
      <c r="X38" s="101">
        <v>754</v>
      </c>
      <c r="Y38" s="101">
        <v>3</v>
      </c>
      <c r="Z38" s="101">
        <v>211</v>
      </c>
      <c r="AA38" s="101">
        <v>0</v>
      </c>
      <c r="AB38" s="101">
        <v>0</v>
      </c>
      <c r="AC38" s="101">
        <v>18</v>
      </c>
      <c r="AD38" s="101">
        <v>0</v>
      </c>
      <c r="AE38" s="101">
        <v>1</v>
      </c>
      <c r="AF38" s="101">
        <v>69</v>
      </c>
      <c r="AG38" s="101">
        <v>0</v>
      </c>
      <c r="AH38" s="101">
        <v>478</v>
      </c>
      <c r="AI38" s="101">
        <v>11</v>
      </c>
      <c r="AJ38" s="101">
        <v>11</v>
      </c>
      <c r="AK38" s="101">
        <v>716</v>
      </c>
      <c r="AL38" s="101">
        <v>716</v>
      </c>
      <c r="AM38" s="101">
        <v>1</v>
      </c>
      <c r="AN38" s="101">
        <v>1</v>
      </c>
      <c r="AO38" s="101">
        <v>191</v>
      </c>
      <c r="AP38" s="101">
        <v>129</v>
      </c>
      <c r="AQ38" s="101">
        <v>2</v>
      </c>
      <c r="AR38" s="101">
        <v>222</v>
      </c>
      <c r="AS38" s="101">
        <v>14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1</v>
      </c>
      <c r="L39" s="101">
        <v>5</v>
      </c>
      <c r="M39" s="101">
        <v>6</v>
      </c>
      <c r="N39" s="101">
        <v>24</v>
      </c>
      <c r="O39" s="101">
        <v>24</v>
      </c>
      <c r="P39" s="101">
        <v>31</v>
      </c>
      <c r="Q39" s="101">
        <v>146</v>
      </c>
      <c r="R39" s="101">
        <v>134</v>
      </c>
      <c r="S39" s="101">
        <v>3</v>
      </c>
      <c r="T39" s="101">
        <v>19</v>
      </c>
      <c r="U39" s="101">
        <v>1</v>
      </c>
      <c r="V39" s="101">
        <v>0</v>
      </c>
      <c r="W39" s="101">
        <v>11</v>
      </c>
      <c r="X39" s="101">
        <v>55</v>
      </c>
      <c r="Y39" s="101">
        <v>1</v>
      </c>
      <c r="Z39" s="101">
        <v>30</v>
      </c>
      <c r="AA39" s="101">
        <v>0</v>
      </c>
      <c r="AB39" s="101">
        <v>0</v>
      </c>
      <c r="AC39" s="101">
        <v>4</v>
      </c>
      <c r="AD39" s="101">
        <v>1</v>
      </c>
      <c r="AE39" s="101">
        <v>0</v>
      </c>
      <c r="AF39" s="101">
        <v>6</v>
      </c>
      <c r="AG39" s="101">
        <v>1</v>
      </c>
      <c r="AH39" s="101">
        <v>98</v>
      </c>
      <c r="AI39" s="101">
        <v>1</v>
      </c>
      <c r="AJ39" s="101">
        <v>1</v>
      </c>
      <c r="AK39" s="101">
        <v>102</v>
      </c>
      <c r="AL39" s="101">
        <v>102</v>
      </c>
      <c r="AM39" s="101">
        <v>0</v>
      </c>
      <c r="AN39" s="101">
        <v>0</v>
      </c>
      <c r="AO39" s="101">
        <v>29</v>
      </c>
      <c r="AP39" s="101">
        <v>2</v>
      </c>
      <c r="AQ39" s="101">
        <v>0</v>
      </c>
      <c r="AR39" s="101">
        <v>23</v>
      </c>
      <c r="AS39" s="101">
        <v>1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10</v>
      </c>
      <c r="D40" s="101">
        <v>5</v>
      </c>
      <c r="E40" s="101">
        <v>6</v>
      </c>
      <c r="F40" s="101">
        <v>5</v>
      </c>
      <c r="G40" s="101">
        <v>27</v>
      </c>
      <c r="H40" s="101">
        <v>16</v>
      </c>
      <c r="I40" s="101">
        <v>0</v>
      </c>
      <c r="J40" s="101">
        <v>2</v>
      </c>
      <c r="K40" s="101">
        <v>1</v>
      </c>
      <c r="L40" s="101">
        <v>7</v>
      </c>
      <c r="M40" s="101">
        <v>32</v>
      </c>
      <c r="N40" s="101">
        <v>161</v>
      </c>
      <c r="O40" s="101">
        <v>66</v>
      </c>
      <c r="P40" s="101">
        <v>34</v>
      </c>
      <c r="Q40" s="101">
        <v>356</v>
      </c>
      <c r="R40" s="101">
        <v>338</v>
      </c>
      <c r="S40" s="101">
        <v>4</v>
      </c>
      <c r="T40" s="101">
        <v>60</v>
      </c>
      <c r="U40" s="101">
        <v>12</v>
      </c>
      <c r="V40" s="101">
        <v>0</v>
      </c>
      <c r="W40" s="101">
        <v>100</v>
      </c>
      <c r="X40" s="101">
        <v>161</v>
      </c>
      <c r="Y40" s="101">
        <v>2</v>
      </c>
      <c r="Z40" s="101">
        <v>91</v>
      </c>
      <c r="AA40" s="101">
        <v>2</v>
      </c>
      <c r="AB40" s="101">
        <v>0</v>
      </c>
      <c r="AC40" s="101">
        <v>6</v>
      </c>
      <c r="AD40" s="101">
        <v>1</v>
      </c>
      <c r="AE40" s="101">
        <v>0</v>
      </c>
      <c r="AF40" s="101">
        <v>67</v>
      </c>
      <c r="AG40" s="101">
        <v>9</v>
      </c>
      <c r="AH40" s="101">
        <v>232</v>
      </c>
      <c r="AI40" s="101">
        <v>4</v>
      </c>
      <c r="AJ40" s="101">
        <v>4</v>
      </c>
      <c r="AK40" s="101">
        <v>255</v>
      </c>
      <c r="AL40" s="101">
        <v>255</v>
      </c>
      <c r="AM40" s="101">
        <v>0</v>
      </c>
      <c r="AN40" s="101">
        <v>0</v>
      </c>
      <c r="AO40" s="101">
        <v>70</v>
      </c>
      <c r="AP40" s="101">
        <v>32</v>
      </c>
      <c r="AQ40" s="101">
        <v>0</v>
      </c>
      <c r="AR40" s="101">
        <v>66</v>
      </c>
      <c r="AS40" s="101">
        <v>8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196</v>
      </c>
      <c r="D41" s="101">
        <v>63</v>
      </c>
      <c r="E41" s="101">
        <v>24</v>
      </c>
      <c r="F41" s="101">
        <v>57</v>
      </c>
      <c r="G41" s="101">
        <v>413</v>
      </c>
      <c r="H41" s="101">
        <v>131</v>
      </c>
      <c r="I41" s="101">
        <v>0</v>
      </c>
      <c r="J41" s="101">
        <v>104</v>
      </c>
      <c r="K41" s="101">
        <v>5</v>
      </c>
      <c r="L41" s="101">
        <v>263</v>
      </c>
      <c r="M41" s="101">
        <v>420</v>
      </c>
      <c r="N41" s="101">
        <v>2204</v>
      </c>
      <c r="O41" s="101">
        <v>913</v>
      </c>
      <c r="P41" s="101">
        <v>117</v>
      </c>
      <c r="Q41" s="101">
        <v>4551</v>
      </c>
      <c r="R41" s="101">
        <v>2528</v>
      </c>
      <c r="S41" s="101">
        <v>46</v>
      </c>
      <c r="T41" s="101">
        <v>919</v>
      </c>
      <c r="U41" s="101">
        <v>88</v>
      </c>
      <c r="V41" s="101">
        <v>41</v>
      </c>
      <c r="W41" s="101">
        <v>534</v>
      </c>
      <c r="X41" s="101">
        <v>1944</v>
      </c>
      <c r="Y41" s="101">
        <v>34</v>
      </c>
      <c r="Z41" s="101">
        <v>879</v>
      </c>
      <c r="AA41" s="101">
        <v>0</v>
      </c>
      <c r="AB41" s="101">
        <v>0</v>
      </c>
      <c r="AC41" s="101">
        <v>231</v>
      </c>
      <c r="AD41" s="101">
        <v>6</v>
      </c>
      <c r="AE41" s="101">
        <v>0</v>
      </c>
      <c r="AF41" s="101">
        <v>756</v>
      </c>
      <c r="AG41" s="101">
        <v>3</v>
      </c>
      <c r="AH41" s="101">
        <v>1675</v>
      </c>
      <c r="AI41" s="101">
        <v>118</v>
      </c>
      <c r="AJ41" s="101">
        <v>118</v>
      </c>
      <c r="AK41" s="101">
        <v>1928</v>
      </c>
      <c r="AL41" s="101">
        <v>1928</v>
      </c>
      <c r="AM41" s="101">
        <v>2</v>
      </c>
      <c r="AN41" s="101">
        <v>15</v>
      </c>
      <c r="AO41" s="101">
        <v>691</v>
      </c>
      <c r="AP41" s="101">
        <v>195</v>
      </c>
      <c r="AQ41" s="101">
        <v>0</v>
      </c>
      <c r="AR41" s="101">
        <v>340</v>
      </c>
      <c r="AS41" s="101">
        <v>103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153</v>
      </c>
      <c r="D42" s="101">
        <v>374</v>
      </c>
      <c r="E42" s="101">
        <v>13</v>
      </c>
      <c r="F42" s="101">
        <v>147</v>
      </c>
      <c r="G42" s="101">
        <v>1254</v>
      </c>
      <c r="H42" s="101">
        <v>456</v>
      </c>
      <c r="I42" s="101">
        <v>29</v>
      </c>
      <c r="J42" s="101">
        <v>76</v>
      </c>
      <c r="K42" s="101">
        <v>11</v>
      </c>
      <c r="L42" s="101">
        <v>213</v>
      </c>
      <c r="M42" s="101">
        <v>991</v>
      </c>
      <c r="N42" s="101">
        <v>2429</v>
      </c>
      <c r="O42" s="101">
        <v>2098</v>
      </c>
      <c r="P42" s="101">
        <v>628</v>
      </c>
      <c r="Q42" s="101">
        <v>5480</v>
      </c>
      <c r="R42" s="101">
        <v>5300</v>
      </c>
      <c r="S42" s="101">
        <v>116</v>
      </c>
      <c r="T42" s="101">
        <v>3502</v>
      </c>
      <c r="U42" s="101">
        <v>386</v>
      </c>
      <c r="V42" s="101">
        <v>24</v>
      </c>
      <c r="W42" s="101">
        <v>1271</v>
      </c>
      <c r="X42" s="101">
        <v>1595</v>
      </c>
      <c r="Y42" s="101">
        <v>160</v>
      </c>
      <c r="Z42" s="101">
        <v>2546</v>
      </c>
      <c r="AA42" s="101">
        <v>6</v>
      </c>
      <c r="AB42" s="101">
        <v>0</v>
      </c>
      <c r="AC42" s="101">
        <v>267</v>
      </c>
      <c r="AD42" s="101">
        <v>194</v>
      </c>
      <c r="AE42" s="101">
        <v>7</v>
      </c>
      <c r="AF42" s="101">
        <v>1740</v>
      </c>
      <c r="AG42" s="101">
        <v>261</v>
      </c>
      <c r="AH42" s="101">
        <v>2732</v>
      </c>
      <c r="AI42" s="101">
        <v>57</v>
      </c>
      <c r="AJ42" s="101">
        <v>57</v>
      </c>
      <c r="AK42" s="101">
        <v>3806</v>
      </c>
      <c r="AL42" s="101">
        <v>3806</v>
      </c>
      <c r="AM42" s="101">
        <v>12</v>
      </c>
      <c r="AN42" s="101">
        <v>24</v>
      </c>
      <c r="AO42" s="101">
        <v>1574</v>
      </c>
      <c r="AP42" s="101">
        <v>225</v>
      </c>
      <c r="AQ42" s="101">
        <v>11</v>
      </c>
      <c r="AR42" s="101">
        <v>709</v>
      </c>
      <c r="AS42" s="101">
        <v>65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96</v>
      </c>
      <c r="D43" s="101">
        <v>73</v>
      </c>
      <c r="E43" s="101">
        <v>8</v>
      </c>
      <c r="F43" s="101">
        <v>19</v>
      </c>
      <c r="G43" s="101">
        <v>297</v>
      </c>
      <c r="H43" s="101">
        <v>81</v>
      </c>
      <c r="I43" s="101">
        <v>2</v>
      </c>
      <c r="J43" s="101">
        <v>29</v>
      </c>
      <c r="K43" s="101">
        <v>25</v>
      </c>
      <c r="L43" s="101">
        <v>89</v>
      </c>
      <c r="M43" s="101">
        <v>341</v>
      </c>
      <c r="N43" s="101">
        <v>1163</v>
      </c>
      <c r="O43" s="101">
        <v>623</v>
      </c>
      <c r="P43" s="101">
        <v>292</v>
      </c>
      <c r="Q43" s="101">
        <v>2147</v>
      </c>
      <c r="R43" s="101">
        <v>1882</v>
      </c>
      <c r="S43" s="101">
        <v>42</v>
      </c>
      <c r="T43" s="101">
        <v>621</v>
      </c>
      <c r="U43" s="101">
        <v>78</v>
      </c>
      <c r="V43" s="101">
        <v>11</v>
      </c>
      <c r="W43" s="101">
        <v>286</v>
      </c>
      <c r="X43" s="101">
        <v>466</v>
      </c>
      <c r="Y43" s="101">
        <v>23</v>
      </c>
      <c r="Z43" s="101">
        <v>521</v>
      </c>
      <c r="AA43" s="101">
        <v>1</v>
      </c>
      <c r="AB43" s="101">
        <v>0</v>
      </c>
      <c r="AC43" s="101">
        <v>89</v>
      </c>
      <c r="AD43" s="101">
        <v>7</v>
      </c>
      <c r="AE43" s="101">
        <v>0</v>
      </c>
      <c r="AF43" s="101">
        <v>412</v>
      </c>
      <c r="AG43" s="101">
        <v>50</v>
      </c>
      <c r="AH43" s="101">
        <v>985</v>
      </c>
      <c r="AI43" s="101">
        <v>48</v>
      </c>
      <c r="AJ43" s="101">
        <v>48</v>
      </c>
      <c r="AK43" s="101">
        <v>1068</v>
      </c>
      <c r="AL43" s="101">
        <v>1068</v>
      </c>
      <c r="AM43" s="101">
        <v>1</v>
      </c>
      <c r="AN43" s="101">
        <v>2</v>
      </c>
      <c r="AO43" s="101">
        <v>297</v>
      </c>
      <c r="AP43" s="101">
        <v>113</v>
      </c>
      <c r="AQ43" s="101">
        <v>5</v>
      </c>
      <c r="AR43" s="101">
        <v>144</v>
      </c>
      <c r="AS43" s="101">
        <v>36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8</v>
      </c>
      <c r="D44" s="101">
        <v>1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2</v>
      </c>
      <c r="K44" s="101">
        <v>0</v>
      </c>
      <c r="L44" s="101">
        <v>0</v>
      </c>
      <c r="M44" s="101">
        <v>6</v>
      </c>
      <c r="N44" s="101">
        <v>31</v>
      </c>
      <c r="O44" s="101">
        <v>5</v>
      </c>
      <c r="P44" s="101">
        <v>1</v>
      </c>
      <c r="Q44" s="101">
        <v>53</v>
      </c>
      <c r="R44" s="101">
        <v>31</v>
      </c>
      <c r="S44" s="101">
        <v>1</v>
      </c>
      <c r="T44" s="101">
        <v>5</v>
      </c>
      <c r="U44" s="101">
        <v>3</v>
      </c>
      <c r="V44" s="101">
        <v>0</v>
      </c>
      <c r="W44" s="101">
        <v>5</v>
      </c>
      <c r="X44" s="101">
        <v>5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5</v>
      </c>
      <c r="AG44" s="101">
        <v>0</v>
      </c>
      <c r="AH44" s="101">
        <v>26</v>
      </c>
      <c r="AI44" s="101">
        <v>5</v>
      </c>
      <c r="AJ44" s="101">
        <v>5</v>
      </c>
      <c r="AK44" s="101">
        <v>10</v>
      </c>
      <c r="AL44" s="101">
        <v>10</v>
      </c>
      <c r="AM44" s="101">
        <v>0</v>
      </c>
      <c r="AN44" s="101">
        <v>1</v>
      </c>
      <c r="AO44" s="101">
        <v>2</v>
      </c>
      <c r="AP44" s="101">
        <v>8</v>
      </c>
      <c r="AQ44" s="101">
        <v>0</v>
      </c>
      <c r="AR44" s="101">
        <v>0</v>
      </c>
      <c r="AS44" s="101">
        <v>0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163</v>
      </c>
      <c r="D45" s="101">
        <v>88</v>
      </c>
      <c r="E45" s="101">
        <v>6</v>
      </c>
      <c r="F45" s="101">
        <v>29</v>
      </c>
      <c r="G45" s="101">
        <v>475</v>
      </c>
      <c r="H45" s="101">
        <v>185</v>
      </c>
      <c r="I45" s="101">
        <v>13</v>
      </c>
      <c r="J45" s="101">
        <v>60</v>
      </c>
      <c r="K45" s="101">
        <v>16</v>
      </c>
      <c r="L45" s="101">
        <v>180</v>
      </c>
      <c r="M45" s="101">
        <v>208</v>
      </c>
      <c r="N45" s="101">
        <v>1034</v>
      </c>
      <c r="O45" s="101">
        <v>1531</v>
      </c>
      <c r="P45" s="101">
        <v>262</v>
      </c>
      <c r="Q45" s="101">
        <v>1962</v>
      </c>
      <c r="R45" s="101">
        <v>2930</v>
      </c>
      <c r="S45" s="101">
        <v>46</v>
      </c>
      <c r="T45" s="101">
        <v>696</v>
      </c>
      <c r="U45" s="101">
        <v>138</v>
      </c>
      <c r="V45" s="101">
        <v>18</v>
      </c>
      <c r="W45" s="101">
        <v>400</v>
      </c>
      <c r="X45" s="101">
        <v>689</v>
      </c>
      <c r="Y45" s="101">
        <v>8</v>
      </c>
      <c r="Z45" s="101">
        <v>603</v>
      </c>
      <c r="AA45" s="101">
        <v>2</v>
      </c>
      <c r="AB45" s="101">
        <v>0</v>
      </c>
      <c r="AC45" s="101">
        <v>144</v>
      </c>
      <c r="AD45" s="101">
        <v>4</v>
      </c>
      <c r="AE45" s="101">
        <v>1</v>
      </c>
      <c r="AF45" s="101">
        <v>474</v>
      </c>
      <c r="AG45" s="101">
        <v>8</v>
      </c>
      <c r="AH45" s="101">
        <v>909</v>
      </c>
      <c r="AI45" s="101">
        <v>42</v>
      </c>
      <c r="AJ45" s="101">
        <v>42</v>
      </c>
      <c r="AK45" s="101">
        <v>974</v>
      </c>
      <c r="AL45" s="101">
        <v>974</v>
      </c>
      <c r="AM45" s="101">
        <v>1</v>
      </c>
      <c r="AN45" s="101">
        <v>7</v>
      </c>
      <c r="AO45" s="101">
        <v>250</v>
      </c>
      <c r="AP45" s="101">
        <v>77</v>
      </c>
      <c r="AQ45" s="101">
        <v>4</v>
      </c>
      <c r="AR45" s="101">
        <v>72</v>
      </c>
      <c r="AS45" s="101">
        <v>25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10</v>
      </c>
      <c r="D46" s="101">
        <v>0</v>
      </c>
      <c r="E46" s="101">
        <v>0</v>
      </c>
      <c r="F46" s="101">
        <v>0</v>
      </c>
      <c r="G46" s="101">
        <v>3</v>
      </c>
      <c r="H46" s="101">
        <v>3</v>
      </c>
      <c r="I46" s="101">
        <v>0</v>
      </c>
      <c r="J46" s="101">
        <v>2</v>
      </c>
      <c r="K46" s="101">
        <v>0</v>
      </c>
      <c r="L46" s="101">
        <v>2</v>
      </c>
      <c r="M46" s="101">
        <v>5</v>
      </c>
      <c r="N46" s="101">
        <v>40</v>
      </c>
      <c r="O46" s="101">
        <v>16</v>
      </c>
      <c r="P46" s="101">
        <v>1</v>
      </c>
      <c r="Q46" s="101">
        <v>75</v>
      </c>
      <c r="R46" s="101">
        <v>72</v>
      </c>
      <c r="S46" s="101">
        <v>0</v>
      </c>
      <c r="T46" s="101">
        <v>11</v>
      </c>
      <c r="U46" s="101">
        <v>13</v>
      </c>
      <c r="V46" s="101">
        <v>0</v>
      </c>
      <c r="W46" s="101">
        <v>21</v>
      </c>
      <c r="X46" s="101">
        <v>30</v>
      </c>
      <c r="Y46" s="101">
        <v>0</v>
      </c>
      <c r="Z46" s="101">
        <v>20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5</v>
      </c>
      <c r="AG46" s="101">
        <v>2</v>
      </c>
      <c r="AH46" s="101">
        <v>19</v>
      </c>
      <c r="AI46" s="101">
        <v>0</v>
      </c>
      <c r="AJ46" s="101">
        <v>0</v>
      </c>
      <c r="AK46" s="101">
        <v>20</v>
      </c>
      <c r="AL46" s="101">
        <v>20</v>
      </c>
      <c r="AM46" s="101">
        <v>0</v>
      </c>
      <c r="AN46" s="101">
        <v>0</v>
      </c>
      <c r="AO46" s="101">
        <v>3</v>
      </c>
      <c r="AP46" s="101">
        <v>1</v>
      </c>
      <c r="AQ46" s="101">
        <v>0</v>
      </c>
      <c r="AR46" s="101">
        <v>7</v>
      </c>
      <c r="AS46" s="101">
        <v>2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117</v>
      </c>
      <c r="D47" s="101">
        <v>32</v>
      </c>
      <c r="E47" s="101">
        <v>10</v>
      </c>
      <c r="F47" s="101">
        <v>30</v>
      </c>
      <c r="G47" s="101">
        <v>851</v>
      </c>
      <c r="H47" s="101">
        <v>329</v>
      </c>
      <c r="I47" s="101">
        <v>0</v>
      </c>
      <c r="J47" s="101">
        <v>220</v>
      </c>
      <c r="K47" s="101">
        <v>18</v>
      </c>
      <c r="L47" s="101">
        <v>82</v>
      </c>
      <c r="M47" s="101">
        <v>306</v>
      </c>
      <c r="N47" s="101">
        <v>1582</v>
      </c>
      <c r="O47" s="101">
        <v>2178</v>
      </c>
      <c r="P47" s="101">
        <v>577</v>
      </c>
      <c r="Q47" s="101">
        <v>2611</v>
      </c>
      <c r="R47" s="101">
        <v>4224</v>
      </c>
      <c r="S47" s="101">
        <v>157</v>
      </c>
      <c r="T47" s="101">
        <v>549</v>
      </c>
      <c r="U47" s="101">
        <v>150</v>
      </c>
      <c r="V47" s="101">
        <v>28</v>
      </c>
      <c r="W47" s="101">
        <v>557</v>
      </c>
      <c r="X47" s="101">
        <v>1182</v>
      </c>
      <c r="Y47" s="101">
        <v>29</v>
      </c>
      <c r="Z47" s="101">
        <v>542</v>
      </c>
      <c r="AA47" s="101">
        <v>4</v>
      </c>
      <c r="AB47" s="101">
        <v>0</v>
      </c>
      <c r="AC47" s="101">
        <v>142</v>
      </c>
      <c r="AD47" s="101">
        <v>2</v>
      </c>
      <c r="AE47" s="101">
        <v>0</v>
      </c>
      <c r="AF47" s="101">
        <v>1706</v>
      </c>
      <c r="AG47" s="101">
        <v>4</v>
      </c>
      <c r="AH47" s="101">
        <v>2124</v>
      </c>
      <c r="AI47" s="101">
        <v>59</v>
      </c>
      <c r="AJ47" s="101">
        <v>59</v>
      </c>
      <c r="AK47" s="101">
        <v>3011</v>
      </c>
      <c r="AL47" s="101">
        <v>3011</v>
      </c>
      <c r="AM47" s="101">
        <v>1</v>
      </c>
      <c r="AN47" s="101">
        <v>5</v>
      </c>
      <c r="AO47" s="101">
        <v>710</v>
      </c>
      <c r="AP47" s="101">
        <v>366</v>
      </c>
      <c r="AQ47" s="101">
        <v>14</v>
      </c>
      <c r="AR47" s="101">
        <v>714</v>
      </c>
      <c r="AS47" s="101">
        <v>104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57</v>
      </c>
      <c r="D48" s="101">
        <v>25</v>
      </c>
      <c r="E48" s="101">
        <v>9</v>
      </c>
      <c r="F48" s="101">
        <v>20</v>
      </c>
      <c r="G48" s="101">
        <v>151</v>
      </c>
      <c r="H48" s="101">
        <v>57</v>
      </c>
      <c r="I48" s="101">
        <v>0</v>
      </c>
      <c r="J48" s="101">
        <v>44</v>
      </c>
      <c r="K48" s="101">
        <v>2</v>
      </c>
      <c r="L48" s="101">
        <v>29</v>
      </c>
      <c r="M48" s="101">
        <v>148</v>
      </c>
      <c r="N48" s="101">
        <v>1191</v>
      </c>
      <c r="O48" s="101">
        <v>421</v>
      </c>
      <c r="P48" s="101">
        <v>162</v>
      </c>
      <c r="Q48" s="101">
        <v>1542</v>
      </c>
      <c r="R48" s="101">
        <v>1018</v>
      </c>
      <c r="S48" s="101">
        <v>24</v>
      </c>
      <c r="T48" s="101">
        <v>393</v>
      </c>
      <c r="U48" s="101">
        <v>46</v>
      </c>
      <c r="V48" s="101">
        <v>16</v>
      </c>
      <c r="W48" s="101">
        <v>161</v>
      </c>
      <c r="X48" s="101">
        <v>466</v>
      </c>
      <c r="Y48" s="101">
        <v>4</v>
      </c>
      <c r="Z48" s="101">
        <v>356</v>
      </c>
      <c r="AA48" s="101">
        <v>0</v>
      </c>
      <c r="AB48" s="101">
        <v>0</v>
      </c>
      <c r="AC48" s="101">
        <v>90</v>
      </c>
      <c r="AD48" s="101">
        <v>10</v>
      </c>
      <c r="AE48" s="101">
        <v>3</v>
      </c>
      <c r="AF48" s="101">
        <v>160</v>
      </c>
      <c r="AG48" s="101">
        <v>14</v>
      </c>
      <c r="AH48" s="101">
        <v>760</v>
      </c>
      <c r="AI48" s="101">
        <v>27</v>
      </c>
      <c r="AJ48" s="101">
        <v>27</v>
      </c>
      <c r="AK48" s="101">
        <v>560</v>
      </c>
      <c r="AL48" s="101">
        <v>560</v>
      </c>
      <c r="AM48" s="101">
        <v>7</v>
      </c>
      <c r="AN48" s="101">
        <v>0</v>
      </c>
      <c r="AO48" s="101">
        <v>219</v>
      </c>
      <c r="AP48" s="101">
        <v>59</v>
      </c>
      <c r="AQ48" s="101">
        <v>1</v>
      </c>
      <c r="AR48" s="101">
        <v>101</v>
      </c>
      <c r="AS48" s="101">
        <v>81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213</v>
      </c>
      <c r="D49" s="101">
        <v>56</v>
      </c>
      <c r="E49" s="101">
        <v>22</v>
      </c>
      <c r="F49" s="101">
        <v>68</v>
      </c>
      <c r="G49" s="101">
        <v>532</v>
      </c>
      <c r="H49" s="101">
        <v>165</v>
      </c>
      <c r="I49" s="101">
        <v>13</v>
      </c>
      <c r="J49" s="101">
        <v>44</v>
      </c>
      <c r="K49" s="101">
        <v>16</v>
      </c>
      <c r="L49" s="101">
        <v>121</v>
      </c>
      <c r="M49" s="101">
        <v>402</v>
      </c>
      <c r="N49" s="101">
        <v>1521</v>
      </c>
      <c r="O49" s="101">
        <v>1435</v>
      </c>
      <c r="P49" s="101">
        <v>403</v>
      </c>
      <c r="Q49" s="101">
        <v>2936</v>
      </c>
      <c r="R49" s="101">
        <v>3979</v>
      </c>
      <c r="S49" s="101">
        <v>88</v>
      </c>
      <c r="T49" s="101">
        <v>1011</v>
      </c>
      <c r="U49" s="101">
        <v>223</v>
      </c>
      <c r="V49" s="101">
        <v>34</v>
      </c>
      <c r="W49" s="101">
        <v>957</v>
      </c>
      <c r="X49" s="101">
        <v>1274</v>
      </c>
      <c r="Y49" s="101">
        <v>35</v>
      </c>
      <c r="Z49" s="101">
        <v>905</v>
      </c>
      <c r="AA49" s="101">
        <v>5</v>
      </c>
      <c r="AB49" s="101">
        <v>0</v>
      </c>
      <c r="AC49" s="101">
        <v>119</v>
      </c>
      <c r="AD49" s="101">
        <v>18</v>
      </c>
      <c r="AE49" s="101">
        <v>3</v>
      </c>
      <c r="AF49" s="101">
        <v>916</v>
      </c>
      <c r="AG49" s="101">
        <v>31</v>
      </c>
      <c r="AH49" s="101">
        <v>1683</v>
      </c>
      <c r="AI49" s="101">
        <v>97</v>
      </c>
      <c r="AJ49" s="101">
        <v>97</v>
      </c>
      <c r="AK49" s="101">
        <v>1611</v>
      </c>
      <c r="AL49" s="101">
        <v>1611</v>
      </c>
      <c r="AM49" s="101">
        <v>10</v>
      </c>
      <c r="AN49" s="101">
        <v>32</v>
      </c>
      <c r="AO49" s="101">
        <v>621</v>
      </c>
      <c r="AP49" s="101">
        <v>73</v>
      </c>
      <c r="AQ49" s="101">
        <v>19</v>
      </c>
      <c r="AR49" s="101">
        <v>176</v>
      </c>
      <c r="AS49" s="101">
        <v>74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51</v>
      </c>
      <c r="D50" s="101">
        <v>21</v>
      </c>
      <c r="E50" s="101">
        <v>5</v>
      </c>
      <c r="F50" s="101">
        <v>29</v>
      </c>
      <c r="G50" s="101">
        <v>151</v>
      </c>
      <c r="H50" s="101">
        <v>51</v>
      </c>
      <c r="I50" s="101">
        <v>2</v>
      </c>
      <c r="J50" s="101">
        <v>19</v>
      </c>
      <c r="K50" s="101">
        <v>19</v>
      </c>
      <c r="L50" s="101">
        <v>44</v>
      </c>
      <c r="M50" s="101">
        <v>392</v>
      </c>
      <c r="N50" s="101">
        <v>716</v>
      </c>
      <c r="O50" s="101">
        <v>460</v>
      </c>
      <c r="P50" s="101">
        <v>250</v>
      </c>
      <c r="Q50" s="101">
        <v>835</v>
      </c>
      <c r="R50" s="101">
        <v>186</v>
      </c>
      <c r="S50" s="101">
        <v>116</v>
      </c>
      <c r="T50" s="101">
        <v>28</v>
      </c>
      <c r="U50" s="101">
        <v>62</v>
      </c>
      <c r="V50" s="101">
        <v>6</v>
      </c>
      <c r="W50" s="101">
        <v>179</v>
      </c>
      <c r="X50" s="101">
        <v>284</v>
      </c>
      <c r="Y50" s="101">
        <v>35</v>
      </c>
      <c r="Z50" s="101">
        <v>261</v>
      </c>
      <c r="AA50" s="101">
        <v>25</v>
      </c>
      <c r="AB50" s="101">
        <v>0</v>
      </c>
      <c r="AC50" s="101">
        <v>84</v>
      </c>
      <c r="AD50" s="101">
        <v>3</v>
      </c>
      <c r="AE50" s="101">
        <v>0</v>
      </c>
      <c r="AF50" s="101">
        <v>333</v>
      </c>
      <c r="AG50" s="101">
        <v>14</v>
      </c>
      <c r="AH50" s="101">
        <v>792</v>
      </c>
      <c r="AI50" s="101">
        <v>8</v>
      </c>
      <c r="AJ50" s="101">
        <v>8</v>
      </c>
      <c r="AK50" s="101">
        <v>619</v>
      </c>
      <c r="AL50" s="101">
        <v>619</v>
      </c>
      <c r="AM50" s="101">
        <v>0</v>
      </c>
      <c r="AN50" s="101">
        <v>1</v>
      </c>
      <c r="AO50" s="101">
        <v>528</v>
      </c>
      <c r="AP50" s="101">
        <v>85</v>
      </c>
      <c r="AQ50" s="101">
        <v>3</v>
      </c>
      <c r="AR50" s="101">
        <v>234</v>
      </c>
      <c r="AS50" s="101">
        <v>37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94</v>
      </c>
      <c r="D51" s="101">
        <v>106</v>
      </c>
      <c r="E51" s="101">
        <v>0</v>
      </c>
      <c r="F51" s="101">
        <v>31</v>
      </c>
      <c r="G51" s="101">
        <v>299</v>
      </c>
      <c r="H51" s="101">
        <v>121</v>
      </c>
      <c r="I51" s="101">
        <v>1</v>
      </c>
      <c r="J51" s="101">
        <v>23</v>
      </c>
      <c r="K51" s="101">
        <v>3</v>
      </c>
      <c r="L51" s="101">
        <v>32</v>
      </c>
      <c r="M51" s="101">
        <v>180</v>
      </c>
      <c r="N51" s="101">
        <v>1123</v>
      </c>
      <c r="O51" s="101">
        <v>886</v>
      </c>
      <c r="P51" s="101">
        <v>84</v>
      </c>
      <c r="Q51" s="101">
        <v>1288</v>
      </c>
      <c r="R51" s="101">
        <v>1553</v>
      </c>
      <c r="S51" s="101">
        <v>50</v>
      </c>
      <c r="T51" s="101">
        <v>614</v>
      </c>
      <c r="U51" s="101">
        <v>16</v>
      </c>
      <c r="V51" s="101">
        <v>2</v>
      </c>
      <c r="W51" s="101">
        <v>149</v>
      </c>
      <c r="X51" s="101">
        <v>251</v>
      </c>
      <c r="Y51" s="101">
        <v>7</v>
      </c>
      <c r="Z51" s="101">
        <v>268</v>
      </c>
      <c r="AA51" s="101">
        <v>3</v>
      </c>
      <c r="AB51" s="101">
        <v>0</v>
      </c>
      <c r="AC51" s="101">
        <v>153</v>
      </c>
      <c r="AD51" s="101">
        <v>6</v>
      </c>
      <c r="AE51" s="101">
        <v>7</v>
      </c>
      <c r="AF51" s="101">
        <v>396</v>
      </c>
      <c r="AG51" s="101">
        <v>15</v>
      </c>
      <c r="AH51" s="101">
        <v>1065</v>
      </c>
      <c r="AI51" s="101">
        <v>39</v>
      </c>
      <c r="AJ51" s="101">
        <v>39</v>
      </c>
      <c r="AK51" s="101">
        <v>743</v>
      </c>
      <c r="AL51" s="101">
        <v>743</v>
      </c>
      <c r="AM51" s="101">
        <v>0</v>
      </c>
      <c r="AN51" s="101">
        <v>24</v>
      </c>
      <c r="AO51" s="101">
        <v>51</v>
      </c>
      <c r="AP51" s="101">
        <v>35</v>
      </c>
      <c r="AQ51" s="101">
        <v>12</v>
      </c>
      <c r="AR51" s="101">
        <v>49</v>
      </c>
      <c r="AS51" s="101">
        <v>49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14</v>
      </c>
      <c r="D52" s="101">
        <v>3</v>
      </c>
      <c r="E52" s="101">
        <v>0</v>
      </c>
      <c r="F52" s="101">
        <v>14</v>
      </c>
      <c r="G52" s="101">
        <v>50</v>
      </c>
      <c r="H52" s="101">
        <v>18</v>
      </c>
      <c r="I52" s="101">
        <v>3</v>
      </c>
      <c r="J52" s="101">
        <v>16</v>
      </c>
      <c r="K52" s="101">
        <v>2</v>
      </c>
      <c r="L52" s="101">
        <v>6</v>
      </c>
      <c r="M52" s="101">
        <v>127</v>
      </c>
      <c r="N52" s="101">
        <v>519</v>
      </c>
      <c r="O52" s="101">
        <v>1065</v>
      </c>
      <c r="P52" s="101">
        <v>189</v>
      </c>
      <c r="Q52" s="101">
        <v>782</v>
      </c>
      <c r="R52" s="101">
        <v>1707</v>
      </c>
      <c r="S52" s="101">
        <v>41</v>
      </c>
      <c r="T52" s="101">
        <v>173</v>
      </c>
      <c r="U52" s="101">
        <v>46</v>
      </c>
      <c r="V52" s="101">
        <v>0</v>
      </c>
      <c r="W52" s="101">
        <v>226</v>
      </c>
      <c r="X52" s="101">
        <v>454</v>
      </c>
      <c r="Y52" s="101">
        <v>8</v>
      </c>
      <c r="Z52" s="101">
        <v>239</v>
      </c>
      <c r="AA52" s="101">
        <v>0</v>
      </c>
      <c r="AB52" s="101">
        <v>0</v>
      </c>
      <c r="AC52" s="101">
        <v>21</v>
      </c>
      <c r="AD52" s="101">
        <v>2</v>
      </c>
      <c r="AE52" s="101">
        <v>0</v>
      </c>
      <c r="AF52" s="101">
        <v>107</v>
      </c>
      <c r="AG52" s="101">
        <v>4</v>
      </c>
      <c r="AH52" s="101">
        <v>145</v>
      </c>
      <c r="AI52" s="101">
        <v>7</v>
      </c>
      <c r="AJ52" s="101">
        <v>7</v>
      </c>
      <c r="AK52" s="101">
        <v>331</v>
      </c>
      <c r="AL52" s="101">
        <v>248</v>
      </c>
      <c r="AM52" s="101">
        <v>0</v>
      </c>
      <c r="AN52" s="101">
        <v>0</v>
      </c>
      <c r="AO52" s="101">
        <v>219</v>
      </c>
      <c r="AP52" s="101">
        <v>56</v>
      </c>
      <c r="AQ52" s="101">
        <v>0</v>
      </c>
      <c r="AR52" s="101">
        <v>46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41</v>
      </c>
      <c r="D53" s="101">
        <v>2</v>
      </c>
      <c r="E53" s="101">
        <v>3</v>
      </c>
      <c r="F53" s="101">
        <v>7</v>
      </c>
      <c r="G53" s="101">
        <v>43</v>
      </c>
      <c r="H53" s="101">
        <v>12</v>
      </c>
      <c r="I53" s="101">
        <v>0</v>
      </c>
      <c r="J53" s="101">
        <v>17</v>
      </c>
      <c r="K53" s="101">
        <v>4</v>
      </c>
      <c r="L53" s="101">
        <v>19</v>
      </c>
      <c r="M53" s="101">
        <v>150</v>
      </c>
      <c r="N53" s="101">
        <v>397</v>
      </c>
      <c r="O53" s="101">
        <v>186</v>
      </c>
      <c r="P53" s="101">
        <v>103</v>
      </c>
      <c r="Q53" s="101">
        <v>1131</v>
      </c>
      <c r="R53" s="101">
        <v>662</v>
      </c>
      <c r="S53" s="101">
        <v>25</v>
      </c>
      <c r="T53" s="101">
        <v>164</v>
      </c>
      <c r="U53" s="101">
        <v>29</v>
      </c>
      <c r="V53" s="101">
        <v>5</v>
      </c>
      <c r="W53" s="101">
        <v>202</v>
      </c>
      <c r="X53" s="101">
        <v>543</v>
      </c>
      <c r="Y53" s="101">
        <v>1</v>
      </c>
      <c r="Z53" s="101">
        <v>193</v>
      </c>
      <c r="AA53" s="101">
        <v>3</v>
      </c>
      <c r="AB53" s="101">
        <v>0</v>
      </c>
      <c r="AC53" s="101">
        <v>19</v>
      </c>
      <c r="AD53" s="101">
        <v>0</v>
      </c>
      <c r="AE53" s="101">
        <v>0</v>
      </c>
      <c r="AF53" s="101">
        <v>128</v>
      </c>
      <c r="AG53" s="101">
        <v>1</v>
      </c>
      <c r="AH53" s="101">
        <v>363</v>
      </c>
      <c r="AI53" s="101">
        <v>8</v>
      </c>
      <c r="AJ53" s="101">
        <v>8</v>
      </c>
      <c r="AK53" s="101">
        <v>383</v>
      </c>
      <c r="AL53" s="101">
        <v>383</v>
      </c>
      <c r="AM53" s="101">
        <v>0</v>
      </c>
      <c r="AN53" s="101">
        <v>0</v>
      </c>
      <c r="AO53" s="101">
        <v>136</v>
      </c>
      <c r="AP53" s="101">
        <v>110</v>
      </c>
      <c r="AQ53" s="101">
        <v>1</v>
      </c>
      <c r="AR53" s="101">
        <v>101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11</v>
      </c>
      <c r="D54" s="101">
        <v>5</v>
      </c>
      <c r="E54" s="101">
        <v>0</v>
      </c>
      <c r="F54" s="101">
        <v>5</v>
      </c>
      <c r="G54" s="101">
        <v>45</v>
      </c>
      <c r="H54" s="101">
        <v>37</v>
      </c>
      <c r="I54" s="101">
        <v>0</v>
      </c>
      <c r="J54" s="101">
        <v>6</v>
      </c>
      <c r="K54" s="101">
        <v>2</v>
      </c>
      <c r="L54" s="101">
        <v>20</v>
      </c>
      <c r="M54" s="101">
        <v>51</v>
      </c>
      <c r="N54" s="101">
        <v>244</v>
      </c>
      <c r="O54" s="101">
        <v>208</v>
      </c>
      <c r="P54" s="101">
        <v>76</v>
      </c>
      <c r="Q54" s="101">
        <v>370</v>
      </c>
      <c r="R54" s="101">
        <v>389</v>
      </c>
      <c r="S54" s="101">
        <v>8</v>
      </c>
      <c r="T54" s="101">
        <v>125</v>
      </c>
      <c r="U54" s="101">
        <v>26</v>
      </c>
      <c r="V54" s="101">
        <v>6</v>
      </c>
      <c r="W54" s="101">
        <v>109</v>
      </c>
      <c r="X54" s="101">
        <v>108</v>
      </c>
      <c r="Y54" s="101">
        <v>2</v>
      </c>
      <c r="Z54" s="101">
        <v>120</v>
      </c>
      <c r="AA54" s="101">
        <v>0</v>
      </c>
      <c r="AB54" s="101">
        <v>0</v>
      </c>
      <c r="AC54" s="101">
        <v>11</v>
      </c>
      <c r="AD54" s="101">
        <v>2</v>
      </c>
      <c r="AE54" s="101">
        <v>0</v>
      </c>
      <c r="AF54" s="101">
        <v>80</v>
      </c>
      <c r="AG54" s="101">
        <v>3</v>
      </c>
      <c r="AH54" s="101">
        <v>134</v>
      </c>
      <c r="AI54" s="101">
        <v>13</v>
      </c>
      <c r="AJ54" s="101">
        <v>13</v>
      </c>
      <c r="AK54" s="101">
        <v>244</v>
      </c>
      <c r="AL54" s="101">
        <v>244</v>
      </c>
      <c r="AM54" s="101">
        <v>1</v>
      </c>
      <c r="AN54" s="101">
        <v>0</v>
      </c>
      <c r="AO54" s="101">
        <v>85</v>
      </c>
      <c r="AP54" s="101">
        <v>19</v>
      </c>
      <c r="AQ54" s="101">
        <v>0</v>
      </c>
      <c r="AR54" s="101">
        <v>24</v>
      </c>
      <c r="AS54" s="101">
        <v>3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17</v>
      </c>
      <c r="D55" s="101">
        <v>12</v>
      </c>
      <c r="E55" s="101">
        <v>4</v>
      </c>
      <c r="F55" s="101">
        <v>8</v>
      </c>
      <c r="G55" s="101">
        <v>98</v>
      </c>
      <c r="H55" s="101">
        <v>63</v>
      </c>
      <c r="I55" s="101">
        <v>13</v>
      </c>
      <c r="J55" s="101">
        <v>23</v>
      </c>
      <c r="K55" s="101">
        <v>7</v>
      </c>
      <c r="L55" s="101">
        <v>41</v>
      </c>
      <c r="M55" s="101">
        <v>150</v>
      </c>
      <c r="N55" s="101">
        <v>407</v>
      </c>
      <c r="O55" s="101">
        <v>388</v>
      </c>
      <c r="P55" s="101">
        <v>161</v>
      </c>
      <c r="Q55" s="101">
        <v>169</v>
      </c>
      <c r="R55" s="101">
        <v>960</v>
      </c>
      <c r="S55" s="101">
        <v>31</v>
      </c>
      <c r="T55" s="101">
        <v>571</v>
      </c>
      <c r="U55" s="101">
        <v>51</v>
      </c>
      <c r="V55" s="101">
        <v>12</v>
      </c>
      <c r="W55" s="101">
        <v>367</v>
      </c>
      <c r="X55" s="101">
        <v>598</v>
      </c>
      <c r="Y55" s="101">
        <v>2</v>
      </c>
      <c r="Z55" s="101">
        <v>520</v>
      </c>
      <c r="AA55" s="101">
        <v>1</v>
      </c>
      <c r="AB55" s="101">
        <v>0</v>
      </c>
      <c r="AC55" s="101">
        <v>22</v>
      </c>
      <c r="AD55" s="101">
        <v>0</v>
      </c>
      <c r="AE55" s="101">
        <v>0</v>
      </c>
      <c r="AF55" s="101">
        <v>154</v>
      </c>
      <c r="AG55" s="101">
        <v>1</v>
      </c>
      <c r="AH55" s="101">
        <v>441</v>
      </c>
      <c r="AI55" s="101">
        <v>10</v>
      </c>
      <c r="AJ55" s="101">
        <v>10</v>
      </c>
      <c r="AK55" s="101">
        <v>807</v>
      </c>
      <c r="AL55" s="101">
        <v>807</v>
      </c>
      <c r="AM55" s="101">
        <v>1</v>
      </c>
      <c r="AN55" s="101">
        <v>1</v>
      </c>
      <c r="AO55" s="101">
        <v>266</v>
      </c>
      <c r="AP55" s="101">
        <v>50</v>
      </c>
      <c r="AQ55" s="101">
        <v>2</v>
      </c>
      <c r="AR55" s="101">
        <v>143</v>
      </c>
      <c r="AS55" s="101">
        <v>12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9</v>
      </c>
      <c r="F56" s="101">
        <v>3</v>
      </c>
      <c r="G56" s="101">
        <v>33</v>
      </c>
      <c r="H56" s="101">
        <v>21</v>
      </c>
      <c r="I56" s="101">
        <v>1</v>
      </c>
      <c r="J56" s="101">
        <v>12</v>
      </c>
      <c r="K56" s="101">
        <v>4</v>
      </c>
      <c r="L56" s="101">
        <v>15</v>
      </c>
      <c r="M56" s="101">
        <v>40</v>
      </c>
      <c r="N56" s="101">
        <v>173</v>
      </c>
      <c r="O56" s="101">
        <v>68</v>
      </c>
      <c r="P56" s="101">
        <v>22</v>
      </c>
      <c r="Q56" s="101">
        <v>480</v>
      </c>
      <c r="R56" s="101">
        <v>297</v>
      </c>
      <c r="S56" s="101">
        <v>4</v>
      </c>
      <c r="T56" s="101">
        <v>82</v>
      </c>
      <c r="U56" s="101">
        <v>34</v>
      </c>
      <c r="V56" s="101">
        <v>4</v>
      </c>
      <c r="W56" s="101">
        <v>136</v>
      </c>
      <c r="X56" s="101">
        <v>229</v>
      </c>
      <c r="Y56" s="101">
        <v>12</v>
      </c>
      <c r="Z56" s="101">
        <v>103</v>
      </c>
      <c r="AA56" s="101">
        <v>2</v>
      </c>
      <c r="AB56" s="101">
        <v>0</v>
      </c>
      <c r="AC56" s="101">
        <v>3</v>
      </c>
      <c r="AD56" s="101">
        <v>3</v>
      </c>
      <c r="AE56" s="101">
        <v>0</v>
      </c>
      <c r="AF56" s="101">
        <v>103</v>
      </c>
      <c r="AG56" s="101">
        <v>1</v>
      </c>
      <c r="AH56" s="101">
        <v>139</v>
      </c>
      <c r="AI56" s="101">
        <v>8</v>
      </c>
      <c r="AJ56" s="101">
        <v>8</v>
      </c>
      <c r="AK56" s="101">
        <v>172</v>
      </c>
      <c r="AL56" s="101">
        <v>172</v>
      </c>
      <c r="AM56" s="101">
        <v>1</v>
      </c>
      <c r="AN56" s="101">
        <v>0</v>
      </c>
      <c r="AO56" s="101">
        <v>36</v>
      </c>
      <c r="AP56" s="101">
        <v>49</v>
      </c>
      <c r="AQ56" s="101">
        <v>1</v>
      </c>
      <c r="AR56" s="101">
        <v>45</v>
      </c>
      <c r="AS56" s="101">
        <v>6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f>208*0.95</f>
        <v>197.6</v>
      </c>
      <c r="D57" s="101">
        <v>101</v>
      </c>
      <c r="E57" s="101">
        <v>20</v>
      </c>
      <c r="F57" s="101">
        <v>90</v>
      </c>
      <c r="G57" s="101">
        <v>681</v>
      </c>
      <c r="H57" s="101">
        <v>324</v>
      </c>
      <c r="I57" s="101">
        <v>13</v>
      </c>
      <c r="J57" s="101">
        <v>112</v>
      </c>
      <c r="K57" s="101">
        <v>88</v>
      </c>
      <c r="L57" s="101">
        <v>314</v>
      </c>
      <c r="M57" s="101">
        <v>970</v>
      </c>
      <c r="N57" s="101">
        <v>8385</v>
      </c>
      <c r="O57" s="101">
        <v>6657</v>
      </c>
      <c r="P57" s="101">
        <f>860+21+94+107+15</f>
        <v>1097</v>
      </c>
      <c r="Q57" s="101">
        <f>153+10374</f>
        <v>10527</v>
      </c>
      <c r="R57" s="101">
        <v>12931</v>
      </c>
      <c r="S57" s="101">
        <v>465</v>
      </c>
      <c r="T57" s="101">
        <f>18+4025</f>
        <v>4043</v>
      </c>
      <c r="U57" s="101">
        <v>359</v>
      </c>
      <c r="V57" s="101">
        <v>69</v>
      </c>
      <c r="W57" s="101">
        <f>94+1343</f>
        <v>1437</v>
      </c>
      <c r="X57" s="101">
        <f>32+2468</f>
        <v>2500</v>
      </c>
      <c r="Y57" s="101">
        <v>136</v>
      </c>
      <c r="Z57" s="101">
        <v>776</v>
      </c>
      <c r="AA57" s="101">
        <v>1</v>
      </c>
      <c r="AB57" s="101">
        <v>0</v>
      </c>
      <c r="AC57" s="101">
        <f>2+46+6</f>
        <v>54</v>
      </c>
      <c r="AD57" s="101">
        <v>18</v>
      </c>
      <c r="AE57" s="101">
        <v>0</v>
      </c>
      <c r="AF57" s="101">
        <f>908+265</f>
        <v>1173</v>
      </c>
      <c r="AG57" s="101">
        <v>21</v>
      </c>
      <c r="AH57" s="101">
        <v>3512</v>
      </c>
      <c r="AI57" s="101">
        <v>31</v>
      </c>
      <c r="AJ57" s="101">
        <v>31</v>
      </c>
      <c r="AK57" s="101">
        <v>7454</v>
      </c>
      <c r="AL57" s="101">
        <v>7454</v>
      </c>
      <c r="AM57" s="101">
        <v>4</v>
      </c>
      <c r="AN57" s="101">
        <v>8</v>
      </c>
      <c r="AO57" s="101">
        <v>1701</v>
      </c>
      <c r="AP57" s="101">
        <v>193</v>
      </c>
      <c r="AQ57" s="101">
        <v>20</v>
      </c>
      <c r="AR57" s="101">
        <v>670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3</v>
      </c>
      <c r="D58" s="101">
        <v>3</v>
      </c>
      <c r="E58" s="101">
        <v>0</v>
      </c>
      <c r="F58" s="101">
        <v>2</v>
      </c>
      <c r="G58" s="101">
        <v>17</v>
      </c>
      <c r="H58" s="101">
        <v>4</v>
      </c>
      <c r="I58" s="101">
        <v>2</v>
      </c>
      <c r="J58" s="101">
        <v>3</v>
      </c>
      <c r="K58" s="101">
        <v>1</v>
      </c>
      <c r="L58" s="101">
        <v>0</v>
      </c>
      <c r="M58" s="101">
        <v>17</v>
      </c>
      <c r="N58" s="101">
        <v>48</v>
      </c>
      <c r="O58" s="101">
        <v>71</v>
      </c>
      <c r="P58" s="101">
        <v>28</v>
      </c>
      <c r="Q58" s="101">
        <v>160</v>
      </c>
      <c r="R58" s="101">
        <v>179</v>
      </c>
      <c r="S58" s="101">
        <v>6</v>
      </c>
      <c r="T58" s="101">
        <v>51</v>
      </c>
      <c r="U58" s="101">
        <v>2</v>
      </c>
      <c r="V58" s="101">
        <v>3</v>
      </c>
      <c r="W58" s="101">
        <v>37</v>
      </c>
      <c r="X58" s="101">
        <v>97</v>
      </c>
      <c r="Y58" s="101">
        <v>1</v>
      </c>
      <c r="Z58" s="101">
        <v>86</v>
      </c>
      <c r="AA58" s="101">
        <v>0</v>
      </c>
      <c r="AB58" s="101">
        <v>0</v>
      </c>
      <c r="AC58" s="101">
        <v>4</v>
      </c>
      <c r="AD58" s="101">
        <v>1</v>
      </c>
      <c r="AE58" s="101">
        <v>0</v>
      </c>
      <c r="AF58" s="101">
        <v>15</v>
      </c>
      <c r="AG58" s="101">
        <v>1</v>
      </c>
      <c r="AH58" s="101">
        <v>92</v>
      </c>
      <c r="AI58" s="101">
        <v>4</v>
      </c>
      <c r="AJ58" s="101">
        <v>4</v>
      </c>
      <c r="AK58" s="101">
        <v>140</v>
      </c>
      <c r="AL58" s="101">
        <v>140</v>
      </c>
      <c r="AM58" s="101">
        <v>0</v>
      </c>
      <c r="AN58" s="101">
        <v>0</v>
      </c>
      <c r="AO58" s="101">
        <v>24</v>
      </c>
      <c r="AP58" s="101">
        <v>2</v>
      </c>
      <c r="AQ58" s="101">
        <v>0</v>
      </c>
      <c r="AR58" s="101">
        <v>26</v>
      </c>
      <c r="AS58" s="101">
        <v>3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f>4599*0.95</f>
        <v>4369.05</v>
      </c>
      <c r="D59" s="101">
        <v>1323</v>
      </c>
      <c r="E59" s="101">
        <v>353</v>
      </c>
      <c r="F59" s="101">
        <v>1218</v>
      </c>
      <c r="G59" s="101">
        <v>9147</v>
      </c>
      <c r="H59" s="101">
        <v>3730</v>
      </c>
      <c r="I59" s="101">
        <v>96</v>
      </c>
      <c r="J59" s="101">
        <v>2755</v>
      </c>
      <c r="K59" s="101">
        <v>498</v>
      </c>
      <c r="L59" s="101">
        <v>2794</v>
      </c>
      <c r="M59" s="101">
        <v>6069</v>
      </c>
      <c r="N59" s="101">
        <v>44837</v>
      </c>
      <c r="O59" s="101">
        <v>55024</v>
      </c>
      <c r="P59" s="101">
        <f>7873+162+919+1091+42+4</f>
        <v>10091</v>
      </c>
      <c r="Q59" s="101">
        <f>2491+72363</f>
        <v>74854</v>
      </c>
      <c r="R59" s="101">
        <v>116905</v>
      </c>
      <c r="S59" s="101">
        <v>4318</v>
      </c>
      <c r="T59" s="101">
        <f>156+20097</f>
        <v>20253</v>
      </c>
      <c r="U59" s="101">
        <v>6430</v>
      </c>
      <c r="V59" s="101">
        <v>680</v>
      </c>
      <c r="W59" s="101">
        <f>867+11935</f>
        <v>12802</v>
      </c>
      <c r="X59" s="101">
        <f>170+19267</f>
        <v>19437</v>
      </c>
      <c r="Y59" s="101">
        <v>1054</v>
      </c>
      <c r="Z59" s="101">
        <v>9168</v>
      </c>
      <c r="AA59" s="101">
        <v>10</v>
      </c>
      <c r="AB59" s="101">
        <v>8</v>
      </c>
      <c r="AC59" s="101">
        <f>16+996+1+360</f>
        <v>1373</v>
      </c>
      <c r="AD59" s="101">
        <v>121</v>
      </c>
      <c r="AE59" s="101">
        <v>1</v>
      </c>
      <c r="AF59" s="101">
        <f>9384+2477</f>
        <v>11861</v>
      </c>
      <c r="AG59" s="101">
        <v>127</v>
      </c>
      <c r="AH59" s="101">
        <v>28239</v>
      </c>
      <c r="AI59" s="101">
        <v>739</v>
      </c>
      <c r="AJ59" s="101">
        <v>739</v>
      </c>
      <c r="AK59" s="101">
        <v>43358</v>
      </c>
      <c r="AL59" s="101">
        <v>43358</v>
      </c>
      <c r="AM59" s="101">
        <v>246</v>
      </c>
      <c r="AN59" s="101">
        <v>28</v>
      </c>
      <c r="AO59" s="101">
        <v>7824</v>
      </c>
      <c r="AP59" s="101">
        <v>809</v>
      </c>
      <c r="AQ59" s="101">
        <v>100</v>
      </c>
      <c r="AR59" s="101">
        <v>5261</v>
      </c>
      <c r="AS59" s="101">
        <v>1709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0</v>
      </c>
      <c r="D60" s="101">
        <v>1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1</v>
      </c>
      <c r="L60" s="101">
        <v>0</v>
      </c>
      <c r="M60" s="101">
        <v>4</v>
      </c>
      <c r="N60" s="101">
        <v>25</v>
      </c>
      <c r="O60" s="101">
        <v>31</v>
      </c>
      <c r="P60" s="101">
        <v>30</v>
      </c>
      <c r="Q60" s="101">
        <v>100</v>
      </c>
      <c r="R60" s="101">
        <v>124</v>
      </c>
      <c r="S60" s="101">
        <v>4</v>
      </c>
      <c r="T60" s="101">
        <v>6</v>
      </c>
      <c r="U60" s="101">
        <v>0</v>
      </c>
      <c r="V60" s="101">
        <v>0</v>
      </c>
      <c r="W60" s="101">
        <v>6</v>
      </c>
      <c r="X60" s="101">
        <v>35</v>
      </c>
      <c r="Y60" s="101">
        <v>0</v>
      </c>
      <c r="Z60" s="101">
        <v>27</v>
      </c>
      <c r="AA60" s="101">
        <v>0</v>
      </c>
      <c r="AB60" s="101">
        <v>0</v>
      </c>
      <c r="AC60" s="101">
        <v>1</v>
      </c>
      <c r="AD60" s="101">
        <v>1</v>
      </c>
      <c r="AE60" s="101">
        <v>0</v>
      </c>
      <c r="AF60" s="101">
        <v>2</v>
      </c>
      <c r="AG60" s="101">
        <v>1</v>
      </c>
      <c r="AH60" s="101">
        <v>85</v>
      </c>
      <c r="AI60" s="101">
        <v>0</v>
      </c>
      <c r="AJ60" s="101">
        <v>0</v>
      </c>
      <c r="AK60" s="101">
        <v>97</v>
      </c>
      <c r="AL60" s="101">
        <v>97</v>
      </c>
      <c r="AM60" s="101">
        <v>0</v>
      </c>
      <c r="AN60" s="101">
        <v>0</v>
      </c>
      <c r="AO60" s="101">
        <v>30</v>
      </c>
      <c r="AP60" s="101">
        <v>5</v>
      </c>
      <c r="AQ60" s="101">
        <v>0</v>
      </c>
      <c r="AR60" s="101">
        <v>35</v>
      </c>
      <c r="AS60" s="101">
        <v>2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70</v>
      </c>
      <c r="D61" s="101">
        <v>37</v>
      </c>
      <c r="E61" s="101">
        <v>7</v>
      </c>
      <c r="F61" s="101">
        <v>14</v>
      </c>
      <c r="G61" s="101">
        <v>109</v>
      </c>
      <c r="H61" s="101">
        <v>73</v>
      </c>
      <c r="I61" s="101">
        <v>0</v>
      </c>
      <c r="J61" s="101">
        <v>43</v>
      </c>
      <c r="K61" s="101">
        <v>0</v>
      </c>
      <c r="L61" s="101">
        <v>56</v>
      </c>
      <c r="M61" s="101">
        <v>255</v>
      </c>
      <c r="N61" s="101">
        <v>724</v>
      </c>
      <c r="O61" s="101">
        <v>502</v>
      </c>
      <c r="P61" s="101">
        <v>250</v>
      </c>
      <c r="Q61" s="101">
        <v>1993</v>
      </c>
      <c r="R61" s="101">
        <v>1119</v>
      </c>
      <c r="S61" s="101">
        <v>36</v>
      </c>
      <c r="T61" s="101">
        <v>462</v>
      </c>
      <c r="U61" s="101">
        <v>83</v>
      </c>
      <c r="V61" s="101">
        <v>19</v>
      </c>
      <c r="W61" s="101">
        <v>502</v>
      </c>
      <c r="X61" s="101">
        <v>1158</v>
      </c>
      <c r="Y61" s="101">
        <v>10</v>
      </c>
      <c r="Z61" s="101">
        <v>591</v>
      </c>
      <c r="AA61" s="101">
        <v>1</v>
      </c>
      <c r="AB61" s="101">
        <v>0</v>
      </c>
      <c r="AC61" s="101">
        <v>72</v>
      </c>
      <c r="AD61" s="101">
        <v>9</v>
      </c>
      <c r="AE61" s="101">
        <v>0</v>
      </c>
      <c r="AF61" s="101">
        <v>260</v>
      </c>
      <c r="AG61" s="101">
        <v>2</v>
      </c>
      <c r="AH61" s="101">
        <v>1501</v>
      </c>
      <c r="AI61" s="101">
        <v>27</v>
      </c>
      <c r="AJ61" s="101">
        <v>27</v>
      </c>
      <c r="AK61" s="101">
        <v>1588</v>
      </c>
      <c r="AL61" s="101">
        <v>1588</v>
      </c>
      <c r="AM61" s="101">
        <v>3</v>
      </c>
      <c r="AN61" s="101">
        <v>8</v>
      </c>
      <c r="AO61" s="101">
        <v>317</v>
      </c>
      <c r="AP61" s="101">
        <v>345</v>
      </c>
      <c r="AQ61" s="101">
        <v>5</v>
      </c>
      <c r="AR61" s="101">
        <v>732</v>
      </c>
      <c r="AS61" s="101">
        <v>29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1" t="s">
        <v>127</v>
      </c>
      <c r="AV63" s="141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13598.3</v>
      </c>
      <c r="D64" s="62">
        <f t="shared" si="0"/>
        <v>5883</v>
      </c>
      <c r="E64" s="62">
        <f t="shared" si="0"/>
        <v>917</v>
      </c>
      <c r="F64" s="62">
        <f t="shared" si="0"/>
        <v>4249</v>
      </c>
      <c r="G64" s="62">
        <f t="shared" si="0"/>
        <v>31082</v>
      </c>
      <c r="H64" s="62">
        <f t="shared" si="0"/>
        <v>11617</v>
      </c>
      <c r="I64" s="62">
        <f t="shared" si="0"/>
        <v>395</v>
      </c>
      <c r="J64" s="62">
        <f t="shared" si="0"/>
        <v>6575</v>
      </c>
      <c r="K64" s="62">
        <f t="shared" si="0"/>
        <v>1212</v>
      </c>
      <c r="L64" s="62">
        <f t="shared" si="0"/>
        <v>7800</v>
      </c>
      <c r="M64" s="62">
        <f t="shared" si="0"/>
        <v>23576</v>
      </c>
      <c r="N64" s="64">
        <f t="shared" si="0"/>
        <v>132961</v>
      </c>
      <c r="O64" s="64">
        <f t="shared" si="0"/>
        <v>127060</v>
      </c>
      <c r="P64" s="64">
        <f t="shared" si="0"/>
        <v>25117</v>
      </c>
      <c r="Q64" s="64">
        <f t="shared" si="0"/>
        <v>238524</v>
      </c>
      <c r="R64" s="64">
        <f t="shared" si="0"/>
        <v>277050</v>
      </c>
      <c r="S64" s="64">
        <f t="shared" si="0"/>
        <v>8257</v>
      </c>
      <c r="T64" s="64">
        <f t="shared" si="0"/>
        <v>66308</v>
      </c>
      <c r="U64" s="62">
        <f t="shared" si="0"/>
        <v>14361</v>
      </c>
      <c r="V64" s="62">
        <f t="shared" si="0"/>
        <v>2009</v>
      </c>
      <c r="W64" s="62">
        <f t="shared" si="0"/>
        <v>45052</v>
      </c>
      <c r="X64" s="62">
        <f t="shared" si="0"/>
        <v>83279</v>
      </c>
      <c r="Y64" s="64">
        <f t="shared" si="0"/>
        <v>2463</v>
      </c>
      <c r="Z64" s="64">
        <f t="shared" si="0"/>
        <v>41476</v>
      </c>
      <c r="AA64" s="62">
        <f t="shared" si="0"/>
        <v>225</v>
      </c>
      <c r="AB64" s="62">
        <f t="shared" si="0"/>
        <v>51</v>
      </c>
      <c r="AC64" s="62">
        <f t="shared" si="0"/>
        <v>8358</v>
      </c>
      <c r="AD64" s="62">
        <f t="shared" si="0"/>
        <v>869</v>
      </c>
      <c r="AE64" s="62">
        <f t="shared" si="0"/>
        <v>99</v>
      </c>
      <c r="AF64" s="62">
        <f t="shared" si="0"/>
        <v>45967</v>
      </c>
      <c r="AG64" s="64">
        <f t="shared" si="0"/>
        <v>1472</v>
      </c>
      <c r="AH64" s="62">
        <f t="shared" si="0"/>
        <v>106260</v>
      </c>
      <c r="AI64" s="62"/>
      <c r="AJ64" s="62">
        <f>SUM(AJ3:AJ61)</f>
        <v>3907</v>
      </c>
      <c r="AK64" s="63"/>
      <c r="AL64" s="62">
        <f>SUM(AL3:AL61)</f>
        <v>127806</v>
      </c>
      <c r="AM64" s="62">
        <f t="shared" ref="AM64:AS64" si="1">SUM(AM3:AM61)</f>
        <v>484</v>
      </c>
      <c r="AN64" s="62">
        <f t="shared" si="1"/>
        <v>516</v>
      </c>
      <c r="AO64" s="64">
        <f t="shared" si="1"/>
        <v>32332</v>
      </c>
      <c r="AP64" s="62">
        <f t="shared" si="1"/>
        <v>8594</v>
      </c>
      <c r="AQ64" s="62">
        <f t="shared" si="1"/>
        <v>580</v>
      </c>
      <c r="AR64" s="62">
        <f t="shared" si="1"/>
        <v>19555</v>
      </c>
      <c r="AS64" s="64">
        <f t="shared" si="1"/>
        <v>4648</v>
      </c>
      <c r="AT64" s="84">
        <f>AT62/AT63</f>
        <v>0.73805764692096432</v>
      </c>
      <c r="AU64" s="141" t="s">
        <v>95</v>
      </c>
      <c r="AV64" s="141"/>
    </row>
    <row r="65" spans="1:46" ht="16" x14ac:dyDescent="0.2">
      <c r="A65" s="63"/>
      <c r="B65" s="70" t="s">
        <v>96</v>
      </c>
      <c r="C65" s="88">
        <f>C64/D64</f>
        <v>2.3114567397586265</v>
      </c>
      <c r="D65" s="76">
        <f>D64/D64</f>
        <v>1</v>
      </c>
      <c r="E65" s="88">
        <f>E64/D64</f>
        <v>0.15587285398606154</v>
      </c>
      <c r="F65" s="88">
        <f>F64/D64</f>
        <v>0.72225055243923164</v>
      </c>
      <c r="G65" s="88">
        <f>G64/H64</f>
        <v>2.675561676852888</v>
      </c>
      <c r="H65" s="76">
        <f>H64/H64</f>
        <v>1</v>
      </c>
      <c r="I65" s="88">
        <f>I64/H64</f>
        <v>3.400189377636223E-2</v>
      </c>
      <c r="J65" s="88">
        <f>J64/H64</f>
        <v>0.56598089007489027</v>
      </c>
      <c r="K65" s="88">
        <f>K64/M64</f>
        <v>5.1408211740753308E-2</v>
      </c>
      <c r="L65" s="88">
        <f>L64/M64</f>
        <v>0.33084492704445201</v>
      </c>
      <c r="M65" s="76">
        <f>M64/M64</f>
        <v>1</v>
      </c>
      <c r="N65" s="88">
        <f>N64/Q64</f>
        <v>0.55743237577769955</v>
      </c>
      <c r="O65" s="88">
        <f>O64/Q64</f>
        <v>0.53269272693733127</v>
      </c>
      <c r="P65" s="88">
        <f>P64/Q64</f>
        <v>0.10530177256795961</v>
      </c>
      <c r="Q65" s="76">
        <f>Q64/Q64</f>
        <v>1</v>
      </c>
      <c r="R65" s="88">
        <f>R64/Q64</f>
        <v>1.1615183377773306</v>
      </c>
      <c r="S65" s="88">
        <f>S64/Q64</f>
        <v>3.4617061595478858E-2</v>
      </c>
      <c r="T65" s="88">
        <f>T64/Q64</f>
        <v>0.27799299022320606</v>
      </c>
      <c r="U65" s="88">
        <f>U64/Z64</f>
        <v>0.34624843282862378</v>
      </c>
      <c r="V65" s="88">
        <f>V64/Z64</f>
        <v>4.8437650689555405E-2</v>
      </c>
      <c r="W65" s="88">
        <f>W64/Z64</f>
        <v>1.0862185360208314</v>
      </c>
      <c r="X65" s="88">
        <f>X64/Z64</f>
        <v>2.0078840775388178</v>
      </c>
      <c r="Y65" s="88">
        <f>Y64/Z64</f>
        <v>5.9383739994213522E-2</v>
      </c>
      <c r="Z65" s="76">
        <f>Z64/Z64</f>
        <v>1</v>
      </c>
      <c r="AA65" s="75">
        <f>AA64/AC64</f>
        <v>2.6920315865039485E-2</v>
      </c>
      <c r="AB65" s="75">
        <f>AB64/AC64</f>
        <v>6.1019382627422831E-3</v>
      </c>
      <c r="AC65" s="76">
        <f>AC64/AC64</f>
        <v>1</v>
      </c>
      <c r="AD65" s="75">
        <f>AD64/AC64</f>
        <v>0.10397224216319693</v>
      </c>
      <c r="AE65" s="75">
        <f>AE64/AC64</f>
        <v>1.1844938980617373E-2</v>
      </c>
      <c r="AF65" s="75">
        <f>AF64/AC64</f>
        <v>5.4997607083034215</v>
      </c>
      <c r="AG65" s="88">
        <f>AG64/AC64</f>
        <v>0.17611868868150274</v>
      </c>
      <c r="AH65" s="77">
        <f>AH64/AH64</f>
        <v>1</v>
      </c>
      <c r="AI65" s="75"/>
      <c r="AJ65" s="75">
        <f>AJ64/AH64</f>
        <v>3.6768304159608509E-2</v>
      </c>
      <c r="AK65" s="75"/>
      <c r="AL65" s="75">
        <f>AL64/AH64</f>
        <v>1.2027667984189723</v>
      </c>
      <c r="AM65" s="75">
        <f>AM64/AH64</f>
        <v>4.5548654244306416E-3</v>
      </c>
      <c r="AN65" s="75">
        <f>AN64/AH64</f>
        <v>4.8560135516657254E-3</v>
      </c>
      <c r="AO65" s="88">
        <f>AO64/AH64</f>
        <v>0.30427253905514773</v>
      </c>
      <c r="AP65" s="77">
        <f>AP64/AP64</f>
        <v>1</v>
      </c>
      <c r="AQ65" s="78">
        <f>AQ64/AP64</f>
        <v>6.7488945776122883E-2</v>
      </c>
      <c r="AR65" s="75">
        <f>AR64/AP64</f>
        <v>2.2754247149173841</v>
      </c>
      <c r="AS65" s="90">
        <f>AS64/AP64</f>
        <v>0.54084244821968819</v>
      </c>
    </row>
    <row r="66" spans="1:46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397</v>
      </c>
      <c r="L66" s="66">
        <f>SUMIF(B3:B61, "Europe", L3:L61)</f>
        <v>2324</v>
      </c>
      <c r="M66" s="66">
        <f>SUMIF(B3:B61, "Europe", M3:M61)</f>
        <v>10459</v>
      </c>
      <c r="N66" s="66"/>
      <c r="O66" s="66"/>
      <c r="P66" s="66"/>
      <c r="Q66" s="66"/>
      <c r="R66" s="66"/>
      <c r="S66" s="66"/>
      <c r="T66" s="66"/>
      <c r="U66" s="66">
        <f>SUMIF(B3:B61, "Europe", U3:U61)</f>
        <v>2800</v>
      </c>
      <c r="V66" s="66">
        <f>SUMIF(B3:B61, "Europe", V3:V61)</f>
        <v>390</v>
      </c>
      <c r="W66" s="66">
        <f>SUMIF(B3:B61, "Europe", W3:W61)</f>
        <v>12620</v>
      </c>
      <c r="X66" s="66">
        <f>SUMIF(B3:B61, "Europe", X3:X61)</f>
        <v>24841</v>
      </c>
      <c r="Y66" s="68">
        <f>SUMIF(B3:B61, "Europe", Y3:Y61)</f>
        <v>749</v>
      </c>
      <c r="Z66" s="68">
        <f>SUMIF(B3:B61, "Europe", Z3:Z61)</f>
        <v>19765</v>
      </c>
      <c r="AA66" s="66">
        <f>SUMIF(B3:B61, "Europe", AA3:AA61)</f>
        <v>124</v>
      </c>
      <c r="AB66" s="66">
        <f>SUMIF(B3:B61, "Europe", AB3:AB61)</f>
        <v>9</v>
      </c>
      <c r="AC66" s="66">
        <f>SUMIF(B3:B61, "Europe", AC3:AC61)</f>
        <v>4269</v>
      </c>
      <c r="AD66" s="66">
        <f>SUMIF(B3:B61, "Europe", AD3:AD61)</f>
        <v>578</v>
      </c>
      <c r="AE66" s="66">
        <f>SUMIF(B3:B61, "Europe", AE3:AE61)</f>
        <v>88</v>
      </c>
      <c r="AF66" s="66">
        <f>SUMIF(B3:B61, "Europe", AF3:AF61)</f>
        <v>15678</v>
      </c>
      <c r="AG66" s="68">
        <f>SUMIF(B3:B61, "Europe", AG3:AG61)</f>
        <v>1053</v>
      </c>
      <c r="AH66" s="66">
        <f>SUMIF(B3:B61, "Europe", AH3:AH61)</f>
        <v>37824</v>
      </c>
      <c r="AI66" s="66"/>
      <c r="AJ66" s="66">
        <f>SUMIF(B3:B61, "Europe", AJ3:AJ61)</f>
        <v>1763</v>
      </c>
      <c r="AK66" s="67"/>
      <c r="AL66" s="66">
        <f>SUMIF(B3:B61, "Europe", AL3:AL61)</f>
        <v>41749</v>
      </c>
      <c r="AM66" s="66">
        <f>SUMIF(B3:B61, "Europe", AM3:AM61)</f>
        <v>122</v>
      </c>
      <c r="AN66" s="66">
        <f>SUMIF(B3:B61, "Europe", AN3:AN61)</f>
        <v>342</v>
      </c>
      <c r="AO66" s="68">
        <f>SUMIF(B3:B61, "Europe", AO3:AO61)</f>
        <v>15738</v>
      </c>
      <c r="AP66" s="66">
        <f>SUMIF(B3:B61, "Europe", AP3:AP61)</f>
        <v>2812</v>
      </c>
      <c r="AQ66" s="66">
        <f>SUMIF(B3:B61, "Europe", AQ3:AQ61)</f>
        <v>344</v>
      </c>
      <c r="AR66" s="66">
        <f>SUMIF(B3:B61, "Europe", AR3:AR61)</f>
        <v>5407</v>
      </c>
      <c r="AS66" s="68">
        <f>SUMIF(B3:B61, "Europe", AS3:AS61)</f>
        <v>1526</v>
      </c>
      <c r="AT66" s="84"/>
    </row>
    <row r="67" spans="1:46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3.7957739745673583E-2</v>
      </c>
      <c r="L67" s="88">
        <f>L66/M66</f>
        <v>0.22220097523663832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0.14166455856311663</v>
      </c>
      <c r="V67" s="88">
        <f>V66/Z66</f>
        <v>1.9731849228434101E-2</v>
      </c>
      <c r="W67" s="88">
        <f>W66/Z66</f>
        <v>0.63850240323804708</v>
      </c>
      <c r="X67" s="88">
        <f>X66/Z66</f>
        <v>1.2568176068808501</v>
      </c>
      <c r="Y67" s="88">
        <f>Y66/Z66</f>
        <v>3.7895269415633696E-2</v>
      </c>
      <c r="Z67" s="76">
        <f>Z66/Z66</f>
        <v>1</v>
      </c>
      <c r="AA67" s="75">
        <f>AA66/AC66</f>
        <v>2.9046615132349497E-2</v>
      </c>
      <c r="AB67" s="75">
        <f>AB66/AC66</f>
        <v>2.1082220660576245E-3</v>
      </c>
      <c r="AC67" s="76">
        <f>AC66/AC66</f>
        <v>1</v>
      </c>
      <c r="AD67" s="75">
        <f>AD66/AC66</f>
        <v>0.13539470602014522</v>
      </c>
      <c r="AE67" s="75">
        <f>AE66/AC66</f>
        <v>2.0613726868118996E-2</v>
      </c>
      <c r="AF67" s="75">
        <f>AF66/AC66</f>
        <v>3.6725228390723821</v>
      </c>
      <c r="AG67" s="88">
        <f>AG66/AC66</f>
        <v>0.2466619817287421</v>
      </c>
      <c r="AH67" s="77">
        <f>AH66/AH66</f>
        <v>1</v>
      </c>
      <c r="AI67" s="75"/>
      <c r="AJ67" s="75">
        <f>AJ66/AH66</f>
        <v>4.6610617597292722E-2</v>
      </c>
      <c r="AK67" s="75"/>
      <c r="AL67" s="75">
        <f>AL66/AH66</f>
        <v>1.1037700930626058</v>
      </c>
      <c r="AM67" s="75">
        <f>AM66/AH66</f>
        <v>3.2254653130287646E-3</v>
      </c>
      <c r="AN67" s="75">
        <f>AN66/AH66</f>
        <v>9.0418781725888318E-3</v>
      </c>
      <c r="AO67" s="88">
        <f>AO66/AH66</f>
        <v>0.41608502538071068</v>
      </c>
      <c r="AP67" s="80">
        <f>AP66/AP66</f>
        <v>1</v>
      </c>
      <c r="AQ67" s="81">
        <f>AQ66/AP66</f>
        <v>0.12233285917496443</v>
      </c>
      <c r="AR67" s="79">
        <f>AR66/AP66</f>
        <v>1.9228307254623045</v>
      </c>
      <c r="AS67" s="91">
        <f>AS66/AP66</f>
        <v>0.54267425320056895</v>
      </c>
      <c r="AT67" s="84"/>
    </row>
    <row r="68" spans="1:46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526</v>
      </c>
      <c r="L68" s="66">
        <f>SUMIF(B3:B61, "North America", L3:L61)</f>
        <v>3093</v>
      </c>
      <c r="M68" s="66">
        <f>SUMIF(B3:B61, "North America", M3:M61)</f>
        <v>6913</v>
      </c>
      <c r="N68" s="66"/>
      <c r="O68" s="66"/>
      <c r="P68" s="66"/>
      <c r="Q68" s="66"/>
      <c r="R68" s="66"/>
      <c r="S68" s="66"/>
      <c r="T68" s="66"/>
      <c r="U68" s="66">
        <f>SUMIF(B3:B61, "North America", U3:U61)</f>
        <v>6938</v>
      </c>
      <c r="V68" s="66">
        <f>SUMIF(B3:B61, "North America", V3:V61)</f>
        <v>745</v>
      </c>
      <c r="W68" s="66">
        <f>SUMIF(B3:B61, "North America", W3:W61)</f>
        <v>14476</v>
      </c>
      <c r="X68" s="66">
        <f>SUMIF(B3:B61, "North America", X3:X61)</f>
        <v>22653</v>
      </c>
      <c r="Y68" s="68">
        <f>SUMIF(B3:B61, "North America", Y3:Y61)</f>
        <v>1122</v>
      </c>
      <c r="Z68" s="68">
        <f>SUMIF(B3:B61, "North America", Z3:Z61)</f>
        <v>10470</v>
      </c>
      <c r="AA68" s="66">
        <f>SUMIF(B3:B61, "North America", AA3:AA61)</f>
        <v>49</v>
      </c>
      <c r="AB68" s="66">
        <f>SUMIF(B3:B61, "North America", AB3:AB61)</f>
        <v>9</v>
      </c>
      <c r="AC68" s="66">
        <f>SUMIF(B3:B61, "North America", AC3:AC61)</f>
        <v>1524</v>
      </c>
      <c r="AD68" s="66">
        <f>SUMIF(B3:B61, "North America", AD3:AD61)</f>
        <v>139</v>
      </c>
      <c r="AE68" s="66">
        <f>SUMIF(B3:B61, "North America", AE3:AE61)</f>
        <v>1</v>
      </c>
      <c r="AF68" s="66">
        <f>SUMIF(B3:B61, "North America", AF3:AF61)</f>
        <v>13498</v>
      </c>
      <c r="AG68" s="68">
        <f>SUMIF(B3:B61, "North America", AG3:AG61)</f>
        <v>162</v>
      </c>
      <c r="AH68" s="66">
        <f>SUMIF(B3:B61, "North America", AH3:AH61)</f>
        <v>32245</v>
      </c>
      <c r="AI68" s="66"/>
      <c r="AJ68" s="66">
        <f>SUMIF(B3:B61, "North America", AJ3:AJ61)</f>
        <v>858</v>
      </c>
      <c r="AK68" s="67"/>
      <c r="AL68" s="66">
        <f>SUMIF(B3:B61, "North America", AL3:AL61)</f>
        <v>48588</v>
      </c>
      <c r="AM68" s="66">
        <f>SUMIF(B3:B61, "North America", AM3:AM61)</f>
        <v>281</v>
      </c>
      <c r="AN68" s="66">
        <f>SUMIF(B3:B61, "North America", AN3:AN61)</f>
        <v>36</v>
      </c>
      <c r="AO68" s="68">
        <f>SUMIF(B3:B61, "North America", AO3:AO61)</f>
        <v>8292</v>
      </c>
      <c r="AP68" s="66">
        <f>SUMIF(B3:B61, "North America", AP3:AP61)</f>
        <v>1020</v>
      </c>
      <c r="AQ68" s="66">
        <f>SUMIF(B3:B61, "North America", AQ3:AQ61)</f>
        <v>122</v>
      </c>
      <c r="AR68" s="66">
        <f>SUMIF(B3:B61, "North America", AR3:AR61)</f>
        <v>5948</v>
      </c>
      <c r="AS68" s="68">
        <f>SUMIF(B3:B61, "North America", AS3:AS61)</f>
        <v>1879</v>
      </c>
      <c r="AT68" s="84"/>
    </row>
    <row r="69" spans="1:46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7.6088528858672067E-2</v>
      </c>
      <c r="L69" s="88">
        <f>L68/M68</f>
        <v>0.4474179082887314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0.66265520534861511</v>
      </c>
      <c r="V69" s="88">
        <f>V68/Z68</f>
        <v>7.1155682903533912E-2</v>
      </c>
      <c r="W69" s="88">
        <f>W68/Z68</f>
        <v>1.3826170009551098</v>
      </c>
      <c r="X69" s="88">
        <f>X68/Z68</f>
        <v>2.1636103151862462</v>
      </c>
      <c r="Y69" s="88">
        <f>Y68/Z68</f>
        <v>0.10716332378223496</v>
      </c>
      <c r="Z69" s="76">
        <f>Z68/Z68</f>
        <v>1</v>
      </c>
      <c r="AA69" s="75">
        <f>AA68/AC68</f>
        <v>3.2152230971128612E-2</v>
      </c>
      <c r="AB69" s="75">
        <f>AB68/AC68</f>
        <v>5.905511811023622E-3</v>
      </c>
      <c r="AC69" s="76">
        <f>AC68/AC68</f>
        <v>1</v>
      </c>
      <c r="AD69" s="75">
        <f>AD68/AC68</f>
        <v>9.1207349081364825E-2</v>
      </c>
      <c r="AE69" s="75">
        <f>AE68/AC68</f>
        <v>6.5616797900262466E-4</v>
      </c>
      <c r="AF69" s="75">
        <f>AF68/AC68</f>
        <v>8.8569553805774284</v>
      </c>
      <c r="AG69" s="88">
        <f>AG68/AC68</f>
        <v>0.1062992125984252</v>
      </c>
      <c r="AH69" s="77">
        <f>AH68/AH68</f>
        <v>1</v>
      </c>
      <c r="AI69" s="75"/>
      <c r="AJ69" s="75">
        <f>AJ68/AH68</f>
        <v>2.6608776554504575E-2</v>
      </c>
      <c r="AK69" s="75"/>
      <c r="AL69" s="75">
        <f>AL68/AH68</f>
        <v>1.5068382694991471</v>
      </c>
      <c r="AM69" s="75">
        <f>AM68/AH68</f>
        <v>8.7145293844006818E-3</v>
      </c>
      <c r="AN69" s="75">
        <f>AN68/AH68</f>
        <v>1.116452163126066E-3</v>
      </c>
      <c r="AO69" s="88">
        <f>AO68/AH68</f>
        <v>0.25715614824003724</v>
      </c>
      <c r="AP69" s="80">
        <f>AP68/AP68</f>
        <v>1</v>
      </c>
      <c r="AQ69" s="81">
        <f>AQ68/AP68</f>
        <v>0.11960784313725491</v>
      </c>
      <c r="AR69" s="79">
        <f>AR68/AP68</f>
        <v>5.8313725490196076</v>
      </c>
      <c r="AS69" s="91">
        <f>AS68/AP68</f>
        <v>1.8421568627450979</v>
      </c>
      <c r="AT69" s="84"/>
    </row>
    <row r="70" spans="1:46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53</v>
      </c>
      <c r="L70" s="66">
        <f>SUMIF(B3:B61, "South America", L3:L61)</f>
        <v>205</v>
      </c>
      <c r="M70" s="66">
        <f>SUMIF(B3:B61, "South America", M3:M61)</f>
        <v>948</v>
      </c>
      <c r="N70" s="66"/>
      <c r="O70" s="66"/>
      <c r="P70" s="66"/>
      <c r="Q70" s="66"/>
      <c r="R70" s="66"/>
      <c r="S70" s="66"/>
      <c r="T70" s="66"/>
      <c r="U70" s="66">
        <f>SUMIF(B3:B61, "South America", U3:U61)</f>
        <v>330</v>
      </c>
      <c r="V70" s="66">
        <f>SUMIF(B3:B61, "South America", V3:V61)</f>
        <v>33</v>
      </c>
      <c r="W70" s="66">
        <f>SUMIF(B3:B61, "South America", W3:W61)</f>
        <v>1871</v>
      </c>
      <c r="X70" s="66">
        <f>SUMIF(B3:B61, "South America", X3:X61)</f>
        <v>3329</v>
      </c>
      <c r="Y70" s="68">
        <f>SUMIF(B3:B61, "South America", Y3:Y61)</f>
        <v>48</v>
      </c>
      <c r="Z70" s="68">
        <f>SUMIF(B3:B61, "South America", Z3:Z61)</f>
        <v>2670</v>
      </c>
      <c r="AA70" s="66">
        <f>SUMIF(B3:B61, "South America", AA3:AA61)</f>
        <v>21</v>
      </c>
      <c r="AB70" s="66">
        <f>SUMIF(B3:B61, "South America", AB3:AB61)</f>
        <v>1</v>
      </c>
      <c r="AC70" s="66">
        <f>SUMIF(B3:B61, "South America", AC3:AC61)</f>
        <v>265</v>
      </c>
      <c r="AD70" s="66">
        <f>SUMIF(B3:B61, "South America", AD3:AD61)</f>
        <v>52</v>
      </c>
      <c r="AE70" s="66">
        <f>SUMIF(B3:B61, "South America", AE3:AE61)</f>
        <v>5</v>
      </c>
      <c r="AF70" s="66">
        <f>SUMIF(B3:B61, "South America", AF3:AF61)</f>
        <v>2089</v>
      </c>
      <c r="AG70" s="68">
        <f>SUMIF(B3:B61, "South America", AG3:AG61)</f>
        <v>94</v>
      </c>
      <c r="AH70" s="66">
        <f>SUMIF(B3:B61, "South America", AH3:AH61)</f>
        <v>5002</v>
      </c>
      <c r="AI70" s="66"/>
      <c r="AJ70" s="66">
        <f>SUMIF(B3:B61, "South America", AJ3:AJ61)</f>
        <v>304</v>
      </c>
      <c r="AK70" s="67"/>
      <c r="AL70" s="66">
        <f>SUMIF(B3:B61, "South America", AL3:AL61)</f>
        <v>5355</v>
      </c>
      <c r="AM70" s="66">
        <f>SUMIF(B3:B61, "South America", AM3:AM61)</f>
        <v>16</v>
      </c>
      <c r="AN70" s="66">
        <f>SUMIF(B3:B61, "South America", AN3:AN61)</f>
        <v>12</v>
      </c>
      <c r="AO70" s="68">
        <f>SUMIF(B3:B61, "South America", AO3:AO61)</f>
        <v>1402</v>
      </c>
      <c r="AP70" s="66">
        <f>SUMIF(B3:B61, "South America", AP3:AP61)</f>
        <v>594</v>
      </c>
      <c r="AQ70" s="66">
        <f>SUMIF(B3:B61, "South America", AQ3:AQ61)</f>
        <v>18</v>
      </c>
      <c r="AR70" s="66">
        <f>SUMIF(B3:B61, "South America", AR3:AR61)</f>
        <v>1179</v>
      </c>
      <c r="AS70" s="68">
        <f>SUMIF(B3:B61, "South America", AS3:AS61)</f>
        <v>235</v>
      </c>
      <c r="AT70" s="84"/>
    </row>
    <row r="71" spans="1:46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5.5907172995780588E-2</v>
      </c>
      <c r="L71" s="88">
        <f>L70/M70</f>
        <v>0.21624472573839662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0.12359550561797752</v>
      </c>
      <c r="V71" s="88">
        <f>V70/Z70</f>
        <v>1.2359550561797753E-2</v>
      </c>
      <c r="W71" s="88">
        <f>W70/Z70</f>
        <v>0.70074906367041201</v>
      </c>
      <c r="X71" s="88">
        <f>X70/Z70</f>
        <v>1.246816479400749</v>
      </c>
      <c r="Y71" s="88">
        <f>Y70/Z70</f>
        <v>1.7977528089887642E-2</v>
      </c>
      <c r="Z71" s="76">
        <f>Z70/Z70</f>
        <v>1</v>
      </c>
      <c r="AA71" s="75">
        <f>AA70/AC70</f>
        <v>7.9245283018867921E-2</v>
      </c>
      <c r="AB71" s="75">
        <f>AB70/AC70</f>
        <v>3.7735849056603774E-3</v>
      </c>
      <c r="AC71" s="76">
        <f>AC70/AC70</f>
        <v>1</v>
      </c>
      <c r="AD71" s="75">
        <f>AD70/AC70</f>
        <v>0.19622641509433963</v>
      </c>
      <c r="AE71" s="75">
        <f>AE70/AC70</f>
        <v>1.8867924528301886E-2</v>
      </c>
      <c r="AF71" s="75">
        <f>AF70/AC70</f>
        <v>7.8830188679245285</v>
      </c>
      <c r="AG71" s="88">
        <f>AG70/AC70</f>
        <v>0.35471698113207545</v>
      </c>
      <c r="AH71" s="77">
        <f>AH70/AH70</f>
        <v>1</v>
      </c>
      <c r="AI71" s="75"/>
      <c r="AJ71" s="75">
        <f>AJ70/AH70</f>
        <v>6.0775689724110356E-2</v>
      </c>
      <c r="AK71" s="75"/>
      <c r="AL71" s="75">
        <f>AL70/AH70</f>
        <v>1.0705717712914835</v>
      </c>
      <c r="AM71" s="75">
        <f>AM70/AH70</f>
        <v>3.1987205117952819E-3</v>
      </c>
      <c r="AN71" s="75">
        <f>AN70/AH70</f>
        <v>2.3990403838464614E-3</v>
      </c>
      <c r="AO71" s="88">
        <f>AO70/AH70</f>
        <v>0.2802878848460616</v>
      </c>
      <c r="AP71" s="80">
        <f>AP70/AP70</f>
        <v>1</v>
      </c>
      <c r="AQ71" s="81">
        <f>AQ70/AP70</f>
        <v>3.0303030303030304E-2</v>
      </c>
      <c r="AR71" s="79">
        <f>AR70/AP70</f>
        <v>1.9848484848484849</v>
      </c>
      <c r="AS71" s="91">
        <f>AS70/AP70</f>
        <v>0.3956228956228956</v>
      </c>
    </row>
    <row r="72" spans="1:46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229</v>
      </c>
      <c r="L72" s="66">
        <f>SUMIF(B3:B61, "Asia &amp; Pacific", L3:L61)</f>
        <v>2138</v>
      </c>
      <c r="M72" s="66">
        <f>SUMIF(B3:B61, "Asia &amp; Pacific", M3:M61)</f>
        <v>5023</v>
      </c>
      <c r="N72" s="66"/>
      <c r="O72" s="66"/>
      <c r="P72" s="66"/>
      <c r="Q72" s="66"/>
      <c r="R72" s="66"/>
      <c r="S72" s="66"/>
      <c r="T72" s="66"/>
      <c r="U72" s="66">
        <f>SUMIF(B3:B61, "Asia &amp; Pacific", U3:U61)</f>
        <v>4216</v>
      </c>
      <c r="V72" s="66">
        <f>SUMIF(B3:B61, "Asia &amp; Pacific", V3:V61)</f>
        <v>824</v>
      </c>
      <c r="W72" s="66">
        <f>SUMIF(B3:B61, "Asia &amp; Pacific", W3:W61)</f>
        <v>15748</v>
      </c>
      <c r="X72" s="66">
        <f>SUMIF(B3:B61, "Asia &amp; Pacific", X3:X61)</f>
        <v>31586</v>
      </c>
      <c r="Y72" s="68">
        <f>SUMIF(B3:B61, "Asia &amp; Pacific", Y3:Y61)</f>
        <v>533</v>
      </c>
      <c r="Z72" s="68">
        <f>SUMIF(B3:B61, "Asia &amp; Pacific", Z3:Z61)</f>
        <v>7982</v>
      </c>
      <c r="AA72" s="66">
        <f>SUMIF(B3:B61, "Asia &amp; Pacific", AA3:AA61)</f>
        <v>30</v>
      </c>
      <c r="AB72" s="66">
        <f>SUMIF(B3:B61, "Asia &amp; Pacific", AB3:AB61)</f>
        <v>32</v>
      </c>
      <c r="AC72" s="66">
        <f>SUMIF(B3:B61, "Asia &amp; Pacific", AC3:AC61)</f>
        <v>2167</v>
      </c>
      <c r="AD72" s="66">
        <f>SUMIF(B3:B61, "Asia &amp; Pacific", AD3:AD61)</f>
        <v>87</v>
      </c>
      <c r="AE72" s="66">
        <f>SUMIF(B3:B61, "Asia &amp; Pacific", AE3:AE61)</f>
        <v>2</v>
      </c>
      <c r="AF72" s="66">
        <f>SUMIF(B3:B61, "Asia &amp; Pacific", AF3:AF61)</f>
        <v>14403</v>
      </c>
      <c r="AG72" s="68">
        <f>SUMIF(B3:B61, "Asia &amp; Pacific", AG3:AG61)</f>
        <v>143</v>
      </c>
      <c r="AH72" s="66">
        <f>SUMIF(B3:B61, "Asia &amp; Pacific", AH3:AH61)</f>
        <v>29950</v>
      </c>
      <c r="AI72" s="66"/>
      <c r="AJ72" s="66">
        <f>SUMIF(B3:B61, "Asia &amp; Pacific", AJ3:AJ61)</f>
        <v>928</v>
      </c>
      <c r="AK72" s="67"/>
      <c r="AL72" s="66">
        <f>SUMIF(B3:B61, "Asia &amp; Pacific", AL3:AL61)</f>
        <v>31064</v>
      </c>
      <c r="AM72" s="66">
        <f>SUMIF(B3:B61, "Asia &amp; Pacific", AM3:AM61)</f>
        <v>57</v>
      </c>
      <c r="AN72" s="66">
        <f>SUMIF(B3:B61, "Asia &amp; Pacific", AN3:AN61)</f>
        <v>72</v>
      </c>
      <c r="AO72" s="68">
        <f>SUMIF(B3:B61, "Asia &amp; Pacific", AO3:AO61)</f>
        <v>6541</v>
      </c>
      <c r="AP72" s="66">
        <f>SUMIF(B3:B61, "Asia &amp; Pacific", AP3:AP61)</f>
        <v>3928</v>
      </c>
      <c r="AQ72" s="66">
        <f>SUMIF(B3:B61, "Asia &amp; Pacific", AQ3:AQ61)</f>
        <v>91</v>
      </c>
      <c r="AR72" s="66">
        <f>SUMIF(B3:B61, "Asia &amp; Pacific", AR3:AR61)</f>
        <v>6795</v>
      </c>
      <c r="AS72" s="68">
        <f>SUMIF(B3:B61, "Asia &amp; Pacific", AS3:AS61)</f>
        <v>901</v>
      </c>
    </row>
    <row r="73" spans="1:46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4.5590284690424046E-2</v>
      </c>
      <c r="L73" s="88">
        <f>L72/M72</f>
        <v>0.42564204658570576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0.52818842395389631</v>
      </c>
      <c r="V73" s="88">
        <f>V72/Z72</f>
        <v>0.10323227261338011</v>
      </c>
      <c r="W73" s="88">
        <f>W72/Z72</f>
        <v>1.9729391130042595</v>
      </c>
      <c r="X73" s="88">
        <f>X72/Z72</f>
        <v>3.9571535955900776</v>
      </c>
      <c r="Y73" s="88">
        <f>Y72/Z72</f>
        <v>6.6775244299674269E-2</v>
      </c>
      <c r="Z73" s="76">
        <f>Z72/Z72</f>
        <v>1</v>
      </c>
      <c r="AA73" s="75">
        <f>AA72/AC72</f>
        <v>1.384402399630826E-2</v>
      </c>
      <c r="AB73" s="75">
        <f>AB72/AC72</f>
        <v>1.4766958929395477E-2</v>
      </c>
      <c r="AC73" s="76">
        <f>AC72/AC72</f>
        <v>1</v>
      </c>
      <c r="AD73" s="75">
        <f>AD72/AC72</f>
        <v>4.0147669589293958E-2</v>
      </c>
      <c r="AE73" s="75">
        <f>AE72/AC72</f>
        <v>9.2293493308721734E-4</v>
      </c>
      <c r="AF73" s="75">
        <f>AF72/AC72</f>
        <v>6.6465159206275954</v>
      </c>
      <c r="AG73" s="88">
        <f>AG72/AC72</f>
        <v>6.5989847715736044E-2</v>
      </c>
      <c r="AH73" s="77">
        <f>AH72/AH72</f>
        <v>1</v>
      </c>
      <c r="AI73" s="75"/>
      <c r="AJ73" s="75">
        <f>AJ72/AH72</f>
        <v>3.0984974958263772E-2</v>
      </c>
      <c r="AK73" s="75"/>
      <c r="AL73" s="75">
        <f>AL72/AH72</f>
        <v>1.037195325542571</v>
      </c>
      <c r="AM73" s="75">
        <f>AM72/AH72</f>
        <v>1.9031719532554257E-3</v>
      </c>
      <c r="AN73" s="75">
        <f>AN72/AH72</f>
        <v>2.4040066777963271E-3</v>
      </c>
      <c r="AO73" s="88">
        <f>AO72/AH72</f>
        <v>0.21839732888146912</v>
      </c>
      <c r="AP73" s="80">
        <f>AP72/AP72</f>
        <v>1</v>
      </c>
      <c r="AQ73" s="81">
        <f>AQ72/AP72</f>
        <v>2.3167006109979633E-2</v>
      </c>
      <c r="AR73" s="79">
        <f>AR72/AP72</f>
        <v>1.7298879837067209</v>
      </c>
      <c r="AS73" s="91">
        <f>AS72/AP72</f>
        <v>0.22937881873727087</v>
      </c>
    </row>
    <row r="74" spans="1:46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7</v>
      </c>
      <c r="L74" s="66">
        <f>SUMIF(B3:B61, "Africa", L3:L61)</f>
        <v>40</v>
      </c>
      <c r="M74" s="66">
        <f>SUMIF(B3:B61, "Africa", M3:M61)</f>
        <v>233</v>
      </c>
      <c r="N74" s="66"/>
      <c r="O74" s="66"/>
      <c r="P74" s="66"/>
      <c r="Q74" s="66"/>
      <c r="R74" s="66"/>
      <c r="S74" s="66"/>
      <c r="T74" s="66"/>
      <c r="U74" s="66">
        <f>SUMIF(B3:B61, "Africa", U3:U61)</f>
        <v>77</v>
      </c>
      <c r="V74" s="66">
        <f>SUMIF(B3:B61, "Africa", V3:V61)</f>
        <v>17</v>
      </c>
      <c r="W74" s="66">
        <f>SUMIF(B3:B61, "Africa", W3:W61)</f>
        <v>337</v>
      </c>
      <c r="X74" s="66">
        <f>SUMIF(B3:B61, "Africa", X3:X61)</f>
        <v>870</v>
      </c>
      <c r="Y74" s="68">
        <f>SUMIF(B3:B61, "Africa", Y3:Y61)</f>
        <v>11</v>
      </c>
      <c r="Z74" s="68">
        <f>SUMIF(B3:B61, "Africa", Z3:Z61)</f>
        <v>589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133</v>
      </c>
      <c r="AD74" s="66">
        <f>SUMIF(B3:B61, "Africa", AD3:AD61)</f>
        <v>13</v>
      </c>
      <c r="AE74" s="66">
        <f>SUMIF(B3:B61, "Africa", AE3:AE61)</f>
        <v>3</v>
      </c>
      <c r="AF74" s="66">
        <f>SUMIF(B3:B61, "Africa", AF3:AF61)</f>
        <v>299</v>
      </c>
      <c r="AG74" s="68">
        <f>SUMIF(B3:B61, "Africa", AG3:AG61)</f>
        <v>20</v>
      </c>
      <c r="AH74" s="66">
        <f>SUMIF(B3:B61, "Africa", AH3:AH61)</f>
        <v>1239</v>
      </c>
      <c r="AI74" s="66"/>
      <c r="AJ74" s="66">
        <f>SUMIF(B3:B61, "Africa", AJ3:AJ61)</f>
        <v>54</v>
      </c>
      <c r="AK74" s="67"/>
      <c r="AL74" s="66">
        <f>SUMIF(B3:B61, "Africa", AL3:AL61)</f>
        <v>1050</v>
      </c>
      <c r="AM74" s="66">
        <f>SUMIF(B3:B61, "Africa", AM3:AM61)</f>
        <v>8</v>
      </c>
      <c r="AN74" s="66">
        <f>SUMIF(B3:B61, "Africa", AN3:AN61)</f>
        <v>54</v>
      </c>
      <c r="AO74" s="68">
        <f>SUMIF(B3:B61, "Africa", AO3:AO61)</f>
        <v>359</v>
      </c>
      <c r="AP74" s="66">
        <f>SUMIF(B3:B61, "Africa", AP3:AP61)</f>
        <v>240</v>
      </c>
      <c r="AQ74" s="66">
        <f>SUMIF(B3:B61, "Africa", AQ3:AQ61)</f>
        <v>5</v>
      </c>
      <c r="AR74" s="66">
        <f>SUMIF(B3:B61, "Africa", AR3:AR61)</f>
        <v>226</v>
      </c>
      <c r="AS74" s="68">
        <f>SUMIF(B3:B61, "Africa", AS3:AS61)</f>
        <v>107</v>
      </c>
    </row>
    <row r="75" spans="1:46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3.0042918454935622E-2</v>
      </c>
      <c r="L75" s="88">
        <f>L74/M74</f>
        <v>0.17167381974248927</v>
      </c>
      <c r="M75" s="88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0.13073005093378609</v>
      </c>
      <c r="V75" s="88">
        <f>V74/Z74</f>
        <v>2.8862478777589132E-2</v>
      </c>
      <c r="W75" s="88">
        <f>W74/Z74</f>
        <v>0.57215619694397279</v>
      </c>
      <c r="X75" s="88">
        <f>X74/Z74</f>
        <v>1.4770797962648556</v>
      </c>
      <c r="Y75" s="88">
        <f>Y74/Z74</f>
        <v>1.8675721561969439E-2</v>
      </c>
      <c r="Z75" s="76">
        <f>Z74/Z74</f>
        <v>1</v>
      </c>
      <c r="AA75" s="75">
        <f>AA74/AC74</f>
        <v>7.5187969924812026E-3</v>
      </c>
      <c r="AB75" s="75">
        <f>AB74/AC74</f>
        <v>0</v>
      </c>
      <c r="AC75" s="76">
        <f>AC74/AC74</f>
        <v>1</v>
      </c>
      <c r="AD75" s="75">
        <f>AD74/AC74</f>
        <v>9.7744360902255634E-2</v>
      </c>
      <c r="AE75" s="75">
        <f>AE74/AC74</f>
        <v>2.2556390977443608E-2</v>
      </c>
      <c r="AF75" s="75">
        <f>AF74/AC74</f>
        <v>2.2481203007518795</v>
      </c>
      <c r="AG75" s="88">
        <f>AG74/AC74</f>
        <v>0.15037593984962405</v>
      </c>
      <c r="AH75" s="77">
        <f>AH74/AH74</f>
        <v>1</v>
      </c>
      <c r="AI75" s="75"/>
      <c r="AJ75" s="75">
        <f>AJ74/AH74</f>
        <v>4.3583535108958835E-2</v>
      </c>
      <c r="AK75" s="75"/>
      <c r="AL75" s="75">
        <f>AL74/AH74</f>
        <v>0.84745762711864403</v>
      </c>
      <c r="AM75" s="75">
        <f>AM74/AH74</f>
        <v>6.4568200161420498E-3</v>
      </c>
      <c r="AN75" s="75">
        <f>AN74/AH74</f>
        <v>4.3583535108958835E-2</v>
      </c>
      <c r="AO75" s="88">
        <f>AO74/AH74</f>
        <v>0.28974979822437452</v>
      </c>
      <c r="AP75" s="80">
        <f>AP74/AP74</f>
        <v>1</v>
      </c>
      <c r="AQ75" s="81">
        <f>AQ74/AP74</f>
        <v>2.0833333333333332E-2</v>
      </c>
      <c r="AR75" s="79">
        <f>AR74/AP74</f>
        <v>0.94166666666666665</v>
      </c>
      <c r="AS75" s="91">
        <f>AS74/AP74</f>
        <v>0.44583333333333336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 t="e">
        <f>K57/#REF!</f>
        <v>#REF!</v>
      </c>
      <c r="L77" s="79" t="e">
        <f>L57/#REF!</f>
        <v>#REF!</v>
      </c>
      <c r="M77" s="76" t="e">
        <f>M57/#REF!</f>
        <v>#REF!</v>
      </c>
      <c r="N77" s="92"/>
      <c r="O77" s="92"/>
      <c r="P77" s="92"/>
      <c r="Q77" s="92"/>
      <c r="R77" s="92"/>
      <c r="S77" s="92"/>
      <c r="T77" s="92"/>
      <c r="U77" s="79">
        <f>U57/Z57</f>
        <v>0.46262886597938147</v>
      </c>
      <c r="V77" s="79">
        <f>V57/Z57</f>
        <v>8.891752577319588E-2</v>
      </c>
      <c r="W77" s="79">
        <f>W57/Z57</f>
        <v>1.8518041237113403</v>
      </c>
      <c r="X77" s="88">
        <f>X57/Z57</f>
        <v>3.2216494845360826</v>
      </c>
      <c r="Y77" s="89">
        <f>Y57/Z57</f>
        <v>0.17525773195876287</v>
      </c>
      <c r="Z77" s="76">
        <f>Z57/Z57</f>
        <v>1</v>
      </c>
      <c r="AA77" s="79">
        <f>AA57/AC57</f>
        <v>1.8518518518518517E-2</v>
      </c>
      <c r="AB77" s="79">
        <f>AB57/AC57</f>
        <v>0</v>
      </c>
      <c r="AC77" s="76">
        <f>AC57/AC57</f>
        <v>1</v>
      </c>
      <c r="AD77" s="79">
        <f>AD57/AC57</f>
        <v>0.33333333333333331</v>
      </c>
      <c r="AE77" s="79">
        <f>AE57/AC57</f>
        <v>0</v>
      </c>
      <c r="AF77" s="79">
        <f>AF57/AC57</f>
        <v>21.722222222222221</v>
      </c>
      <c r="AG77" s="89">
        <f>AG57/AC57</f>
        <v>0.3888888888888889</v>
      </c>
      <c r="AH77" s="80">
        <f>AH57/AH57</f>
        <v>1</v>
      </c>
      <c r="AI77" s="79"/>
      <c r="AJ77" s="79">
        <f>AJ57/AH57</f>
        <v>8.8268792710706149E-3</v>
      </c>
      <c r="AK77" s="79"/>
      <c r="AL77" s="79">
        <f>AL57/AH57</f>
        <v>2.1224373576309796</v>
      </c>
      <c r="AM77" s="79">
        <f>AM57/AH57</f>
        <v>1.1389521640091116E-3</v>
      </c>
      <c r="AN77" s="92">
        <f>AN57/AH57</f>
        <v>2.2779043280182231E-3</v>
      </c>
      <c r="AO77" s="91">
        <f>AO57/AH57</f>
        <v>0.48433940774487472</v>
      </c>
      <c r="AP77" s="80">
        <f>AP57/AP57</f>
        <v>1</v>
      </c>
      <c r="AQ77" s="79">
        <f>AQ57/AP57</f>
        <v>0.10362694300518134</v>
      </c>
      <c r="AR77" s="79">
        <f>AR57/AP57</f>
        <v>3.471502590673575</v>
      </c>
      <c r="AS77" s="89">
        <f>AS57/AP57</f>
        <v>0.91709844559585496</v>
      </c>
    </row>
    <row r="78" spans="1:46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 t="e">
        <f>K19/#REF!</f>
        <v>#REF!</v>
      </c>
      <c r="L78" s="79" t="e">
        <f>L19/#REF!</f>
        <v>#REF!</v>
      </c>
      <c r="M78" s="76" t="e">
        <f>M19/#REF!</f>
        <v>#REF!</v>
      </c>
      <c r="N78" s="92"/>
      <c r="O78" s="92"/>
      <c r="P78" s="92"/>
      <c r="Q78" s="92"/>
      <c r="R78" s="92"/>
      <c r="S78" s="92"/>
      <c r="T78" s="92"/>
      <c r="U78" s="79">
        <f>U19/Z19</f>
        <v>6.2672447772960188E-2</v>
      </c>
      <c r="V78" s="79">
        <f>V19/Z19</f>
        <v>6.5037445802128497E-3</v>
      </c>
      <c r="W78" s="79">
        <f>W19/Z19</f>
        <v>0.44639337800551832</v>
      </c>
      <c r="X78" s="88">
        <f>X19/Z19</f>
        <v>1.383129680725266</v>
      </c>
      <c r="Y78" s="89">
        <f>Y19/Z19</f>
        <v>1.4781237682301931E-2</v>
      </c>
      <c r="Z78" s="76">
        <f>Z19/Z19</f>
        <v>1</v>
      </c>
      <c r="AA78" s="79">
        <f>AA19/AC19</f>
        <v>1.9167579408543262E-2</v>
      </c>
      <c r="AB78" s="79">
        <f>AB19/AC19</f>
        <v>1.6429353778751369E-3</v>
      </c>
      <c r="AC78" s="76">
        <f>AC19/AC19</f>
        <v>1</v>
      </c>
      <c r="AD78" s="79">
        <f>AD19/AC19</f>
        <v>0.10788608981380066</v>
      </c>
      <c r="AE78" s="79">
        <f>AE19/AC19</f>
        <v>2.5191675794085433E-2</v>
      </c>
      <c r="AF78" s="79">
        <f>AF19/AC19</f>
        <v>2.5104052573932094</v>
      </c>
      <c r="AG78" s="89">
        <f>AG19/AC19</f>
        <v>0.13362541073384446</v>
      </c>
      <c r="AH78" s="80">
        <f>AH19/AH19</f>
        <v>1</v>
      </c>
      <c r="AI78" s="79"/>
      <c r="AJ78" s="79">
        <f>AJ19/AH19</f>
        <v>9.1432158175541373E-2</v>
      </c>
      <c r="AK78" s="79"/>
      <c r="AL78" s="79">
        <f>AL19/AH19</f>
        <v>1.052725180458207</v>
      </c>
      <c r="AM78" s="79">
        <f>AM19/AH19</f>
        <v>4.4983784914740038E-3</v>
      </c>
      <c r="AN78" s="92">
        <f>AN19/AH19</f>
        <v>1.3808975834292289E-2</v>
      </c>
      <c r="AO78" s="91">
        <f>AO19/AH19</f>
        <v>0.55612511769013495</v>
      </c>
      <c r="AP78" s="80">
        <f>AP19/AP19</f>
        <v>1</v>
      </c>
      <c r="AQ78" s="79">
        <f>AQ19/AP19</f>
        <v>8.6826347305389226E-2</v>
      </c>
      <c r="AR78" s="79">
        <f>AR19/AP19</f>
        <v>1.3213572854291418</v>
      </c>
      <c r="AS78" s="89">
        <f>AS19/AP19</f>
        <v>0.31536926147704591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43" t="s">
        <v>131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T82"/>
      <c r="AU82" s="63"/>
    </row>
  </sheetData>
  <mergeCells count="14">
    <mergeCell ref="AU63:AV63"/>
    <mergeCell ref="AU64:AV64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:AT2" r:id="rId1" display="GDP in Million US$ (nominal, 2021)" xr:uid="{5EE48BD7-FA78-4B4B-B69A-DB3055983E5D}"/>
    <hyperlink ref="C82:L82" r:id="rId2" display=" https://betterprojectsfaster.com/guide/java-full-stack-report-2023-01/the-index" xr:uid="{D9795887-BFCF-D443-8E99-FE7BC36CA4B5}"/>
    <hyperlink ref="C82:AD82" r:id="rId3" display="https://betterprojectsfaster.com/guide/java-tech-popularity-index-2023-Q2/the-index" xr:uid="{316C8E52-ADD2-224F-A548-57B5F4D98465}"/>
  </hyperlink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697D-0B2F-6D41-B3B8-E9AB435DB629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4" width="9.1640625" bestFit="1" customWidth="1"/>
    <col min="15" max="15" width="9.6640625" bestFit="1" customWidth="1"/>
    <col min="16" max="16" width="9" bestFit="1" customWidth="1"/>
    <col min="17" max="17" width="6.6640625" bestFit="1" customWidth="1"/>
    <col min="18" max="18" width="5.83203125" bestFit="1" customWidth="1"/>
    <col min="19" max="19" width="7.83203125" bestFit="1" customWidth="1"/>
    <col min="20" max="20" width="10.5" bestFit="1" customWidth="1"/>
    <col min="21" max="21" width="7.33203125" bestFit="1" customWidth="1"/>
    <col min="22" max="22" width="9" bestFit="1" customWidth="1"/>
    <col min="23" max="23" width="9.33203125" bestFit="1" customWidth="1"/>
    <col min="24" max="24" width="11" bestFit="1" customWidth="1"/>
    <col min="25" max="25" width="10.33203125" bestFit="1" customWidth="1"/>
    <col min="26" max="26" width="7.83203125" bestFit="1" customWidth="1"/>
    <col min="27" max="27" width="7.6640625" bestFit="1" customWidth="1"/>
    <col min="28" max="28" width="7.83203125" bestFit="1" customWidth="1"/>
    <col min="29" max="29" width="11.83203125" bestFit="1" customWidth="1"/>
    <col min="30" max="30" width="9.83203125" bestFit="1" customWidth="1"/>
    <col min="31" max="31" width="13.8320312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33203125" bestFit="1" customWidth="1"/>
    <col min="37" max="37" width="11.1640625" bestFit="1" customWidth="1"/>
    <col min="38" max="38" width="7.5" bestFit="1" customWidth="1"/>
    <col min="39" max="39" width="10.1640625" bestFit="1" customWidth="1"/>
    <col min="40" max="40" width="10.33203125" bestFit="1" customWidth="1"/>
  </cols>
  <sheetData>
    <row r="1" spans="1:39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42" t="s">
        <v>116</v>
      </c>
      <c r="O1" s="138"/>
      <c r="P1" s="138"/>
      <c r="Q1" s="138"/>
      <c r="R1" s="138"/>
      <c r="S1" s="139"/>
      <c r="T1" s="138" t="s">
        <v>117</v>
      </c>
      <c r="U1" s="138"/>
      <c r="V1" s="138"/>
      <c r="W1" s="138"/>
      <c r="X1" s="138"/>
      <c r="Y1" s="138"/>
      <c r="Z1" s="139"/>
      <c r="AA1" s="138" t="s">
        <v>118</v>
      </c>
      <c r="AB1" s="138"/>
      <c r="AC1" s="138"/>
      <c r="AD1" s="138"/>
      <c r="AE1" s="138"/>
      <c r="AF1" s="138"/>
      <c r="AG1" s="138"/>
      <c r="AH1" s="139"/>
      <c r="AI1" s="138" t="s">
        <v>119</v>
      </c>
      <c r="AJ1" s="138"/>
      <c r="AK1" s="138"/>
      <c r="AL1" s="138"/>
      <c r="AM1" s="144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5"/>
    </row>
    <row r="3" spans="1:39" x14ac:dyDescent="0.2">
      <c r="A3" s="69" t="s">
        <v>12</v>
      </c>
      <c r="B3" s="69" t="s">
        <v>13</v>
      </c>
      <c r="C3" s="101">
        <v>32</v>
      </c>
      <c r="D3" s="101">
        <v>7</v>
      </c>
      <c r="E3" s="101">
        <v>0</v>
      </c>
      <c r="F3" s="101">
        <v>10</v>
      </c>
      <c r="G3" s="101">
        <v>153</v>
      </c>
      <c r="H3" s="101">
        <v>51</v>
      </c>
      <c r="I3" s="101">
        <v>6</v>
      </c>
      <c r="J3" s="101">
        <v>12</v>
      </c>
      <c r="K3" s="101">
        <v>5</v>
      </c>
      <c r="L3" s="101">
        <v>19</v>
      </c>
      <c r="M3" s="101">
        <v>115</v>
      </c>
      <c r="N3" s="101">
        <v>62</v>
      </c>
      <c r="O3" s="101">
        <v>2</v>
      </c>
      <c r="P3" s="101">
        <v>258</v>
      </c>
      <c r="Q3" s="101">
        <v>437</v>
      </c>
      <c r="R3" s="101">
        <v>0</v>
      </c>
      <c r="S3" s="101">
        <v>275</v>
      </c>
      <c r="T3" s="101">
        <v>0</v>
      </c>
      <c r="U3" s="101">
        <v>0</v>
      </c>
      <c r="V3" s="101">
        <v>18</v>
      </c>
      <c r="W3" s="101">
        <v>1</v>
      </c>
      <c r="X3" s="101">
        <v>0</v>
      </c>
      <c r="Y3" s="101">
        <v>213</v>
      </c>
      <c r="Z3" s="101">
        <v>4</v>
      </c>
      <c r="AA3" s="101">
        <v>647</v>
      </c>
      <c r="AB3" s="101">
        <v>20</v>
      </c>
      <c r="AC3" s="101">
        <v>20</v>
      </c>
      <c r="AD3" s="101">
        <v>745</v>
      </c>
      <c r="AE3" s="101">
        <v>745</v>
      </c>
      <c r="AF3" s="101">
        <v>2</v>
      </c>
      <c r="AG3" s="101">
        <v>5</v>
      </c>
      <c r="AH3" s="101">
        <v>192</v>
      </c>
      <c r="AI3" s="101">
        <v>18</v>
      </c>
      <c r="AJ3" s="101">
        <v>4</v>
      </c>
      <c r="AK3" s="101">
        <v>145</v>
      </c>
      <c r="AL3" s="101">
        <v>21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62</v>
      </c>
      <c r="D4" s="101">
        <v>29</v>
      </c>
      <c r="E4" s="101">
        <v>0</v>
      </c>
      <c r="F4" s="101">
        <v>48</v>
      </c>
      <c r="G4" s="101">
        <v>268</v>
      </c>
      <c r="H4" s="101">
        <v>151</v>
      </c>
      <c r="I4" s="101">
        <v>0</v>
      </c>
      <c r="J4" s="101">
        <v>80</v>
      </c>
      <c r="K4" s="101">
        <v>10</v>
      </c>
      <c r="L4" s="101">
        <v>86</v>
      </c>
      <c r="M4" s="101">
        <v>386</v>
      </c>
      <c r="N4" s="101">
        <v>88</v>
      </c>
      <c r="O4" s="101">
        <v>15</v>
      </c>
      <c r="P4" s="101">
        <v>318</v>
      </c>
      <c r="Q4" s="101">
        <v>533</v>
      </c>
      <c r="R4" s="101">
        <v>9</v>
      </c>
      <c r="S4" s="101">
        <v>600</v>
      </c>
      <c r="T4" s="101">
        <v>6</v>
      </c>
      <c r="U4" s="101">
        <v>1</v>
      </c>
      <c r="V4" s="101">
        <v>57</v>
      </c>
      <c r="W4" s="101">
        <v>4</v>
      </c>
      <c r="X4" s="101">
        <v>0</v>
      </c>
      <c r="Y4" s="101">
        <v>575</v>
      </c>
      <c r="Z4" s="101">
        <v>12</v>
      </c>
      <c r="AA4" s="101">
        <v>1011</v>
      </c>
      <c r="AB4" s="101">
        <v>23</v>
      </c>
      <c r="AC4" s="101">
        <v>23</v>
      </c>
      <c r="AD4" s="101">
        <v>1935</v>
      </c>
      <c r="AE4" s="101">
        <v>1935</v>
      </c>
      <c r="AF4" s="101">
        <v>0</v>
      </c>
      <c r="AG4" s="101">
        <v>1</v>
      </c>
      <c r="AH4" s="101">
        <v>381</v>
      </c>
      <c r="AI4" s="101">
        <v>85</v>
      </c>
      <c r="AJ4" s="101">
        <v>1</v>
      </c>
      <c r="AK4" s="101">
        <v>203</v>
      </c>
      <c r="AL4" s="101">
        <v>64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98</v>
      </c>
      <c r="D5" s="101">
        <v>45</v>
      </c>
      <c r="E5" s="101">
        <v>4</v>
      </c>
      <c r="F5" s="101">
        <v>26</v>
      </c>
      <c r="G5" s="101">
        <v>139</v>
      </c>
      <c r="H5" s="101">
        <v>52</v>
      </c>
      <c r="I5" s="101">
        <v>0</v>
      </c>
      <c r="J5" s="101">
        <v>4</v>
      </c>
      <c r="K5" s="101">
        <v>3</v>
      </c>
      <c r="L5" s="101">
        <v>24</v>
      </c>
      <c r="M5" s="101">
        <v>140</v>
      </c>
      <c r="N5" s="101">
        <v>20</v>
      </c>
      <c r="O5" s="101">
        <v>2</v>
      </c>
      <c r="P5" s="101">
        <v>129</v>
      </c>
      <c r="Q5" s="101">
        <v>349</v>
      </c>
      <c r="R5" s="101">
        <v>5</v>
      </c>
      <c r="S5" s="101">
        <v>295</v>
      </c>
      <c r="T5" s="101">
        <v>0</v>
      </c>
      <c r="U5" s="101">
        <v>0</v>
      </c>
      <c r="V5" s="101">
        <v>121</v>
      </c>
      <c r="W5" s="101">
        <v>11</v>
      </c>
      <c r="X5" s="101">
        <v>3</v>
      </c>
      <c r="Y5" s="101">
        <v>219</v>
      </c>
      <c r="Z5" s="101">
        <v>15</v>
      </c>
      <c r="AA5" s="101">
        <v>844</v>
      </c>
      <c r="AB5" s="101">
        <v>45</v>
      </c>
      <c r="AC5" s="101">
        <v>45</v>
      </c>
      <c r="AD5" s="101">
        <v>597</v>
      </c>
      <c r="AE5" s="101">
        <v>597</v>
      </c>
      <c r="AF5" s="101">
        <v>1</v>
      </c>
      <c r="AG5" s="101">
        <v>13</v>
      </c>
      <c r="AH5" s="101">
        <v>258</v>
      </c>
      <c r="AI5" s="101">
        <v>27</v>
      </c>
      <c r="AJ5" s="101">
        <v>7</v>
      </c>
      <c r="AK5" s="101">
        <v>54</v>
      </c>
      <c r="AL5" s="101">
        <v>43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3</v>
      </c>
      <c r="H6" s="101">
        <v>3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3</v>
      </c>
      <c r="O6" s="101">
        <v>0</v>
      </c>
      <c r="P6" s="101">
        <v>12</v>
      </c>
      <c r="Q6" s="101">
        <v>8</v>
      </c>
      <c r="R6" s="101">
        <v>0</v>
      </c>
      <c r="S6" s="101">
        <v>9</v>
      </c>
      <c r="T6" s="101">
        <v>0</v>
      </c>
      <c r="U6" s="101">
        <v>0</v>
      </c>
      <c r="V6" s="101">
        <v>1</v>
      </c>
      <c r="W6" s="101">
        <v>0</v>
      </c>
      <c r="X6" s="101">
        <v>0</v>
      </c>
      <c r="Y6" s="101">
        <v>3</v>
      </c>
      <c r="Z6" s="101">
        <v>0</v>
      </c>
      <c r="AA6" s="101">
        <v>15</v>
      </c>
      <c r="AB6" s="101">
        <v>1</v>
      </c>
      <c r="AC6" s="101">
        <v>1</v>
      </c>
      <c r="AD6" s="101">
        <v>14</v>
      </c>
      <c r="AE6" s="101">
        <v>14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2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99</v>
      </c>
      <c r="D7" s="101">
        <v>110</v>
      </c>
      <c r="E7" s="101">
        <v>4</v>
      </c>
      <c r="F7" s="101">
        <v>12</v>
      </c>
      <c r="G7" s="101">
        <v>335</v>
      </c>
      <c r="H7" s="101">
        <v>108</v>
      </c>
      <c r="I7" s="101">
        <v>1</v>
      </c>
      <c r="J7" s="101">
        <v>39</v>
      </c>
      <c r="K7" s="101">
        <v>4</v>
      </c>
      <c r="L7" s="101">
        <v>68</v>
      </c>
      <c r="M7" s="101">
        <v>84</v>
      </c>
      <c r="N7" s="101">
        <v>44</v>
      </c>
      <c r="O7" s="101">
        <v>8</v>
      </c>
      <c r="P7" s="101">
        <v>239</v>
      </c>
      <c r="Q7" s="101">
        <v>478</v>
      </c>
      <c r="R7" s="101">
        <v>32</v>
      </c>
      <c r="S7" s="101">
        <v>342</v>
      </c>
      <c r="T7" s="101">
        <v>2</v>
      </c>
      <c r="U7" s="101">
        <v>1</v>
      </c>
      <c r="V7" s="101">
        <v>78</v>
      </c>
      <c r="W7" s="101">
        <v>16</v>
      </c>
      <c r="X7" s="101">
        <v>0</v>
      </c>
      <c r="Y7" s="101">
        <v>340</v>
      </c>
      <c r="Z7" s="101">
        <v>36</v>
      </c>
      <c r="AA7" s="101">
        <v>1340</v>
      </c>
      <c r="AB7" s="101">
        <v>50</v>
      </c>
      <c r="AC7" s="101">
        <v>50</v>
      </c>
      <c r="AD7" s="101">
        <v>990</v>
      </c>
      <c r="AE7" s="101">
        <v>990</v>
      </c>
      <c r="AF7" s="101">
        <v>10</v>
      </c>
      <c r="AG7" s="101">
        <v>27</v>
      </c>
      <c r="AH7" s="101">
        <v>85</v>
      </c>
      <c r="AI7" s="101">
        <v>40</v>
      </c>
      <c r="AJ7" s="101">
        <v>9</v>
      </c>
      <c r="AK7" s="101">
        <v>114</v>
      </c>
      <c r="AL7" s="101">
        <v>76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122</v>
      </c>
      <c r="D8" s="101">
        <v>40</v>
      </c>
      <c r="E8" s="101">
        <v>15</v>
      </c>
      <c r="F8" s="101">
        <v>42</v>
      </c>
      <c r="G8" s="101">
        <v>434</v>
      </c>
      <c r="H8" s="101">
        <v>147</v>
      </c>
      <c r="I8" s="101">
        <v>4</v>
      </c>
      <c r="J8" s="101">
        <v>39</v>
      </c>
      <c r="K8" s="101">
        <v>34</v>
      </c>
      <c r="L8" s="101">
        <v>101</v>
      </c>
      <c r="M8" s="101">
        <v>702</v>
      </c>
      <c r="N8" s="101">
        <v>190</v>
      </c>
      <c r="O8" s="101">
        <v>20</v>
      </c>
      <c r="P8" s="101">
        <v>1244</v>
      </c>
      <c r="Q8" s="101">
        <v>1852</v>
      </c>
      <c r="R8" s="101">
        <v>39</v>
      </c>
      <c r="S8" s="101">
        <v>1574</v>
      </c>
      <c r="T8" s="101">
        <v>2</v>
      </c>
      <c r="U8" s="101">
        <v>0</v>
      </c>
      <c r="V8" s="101">
        <v>203</v>
      </c>
      <c r="W8" s="101">
        <v>26</v>
      </c>
      <c r="X8" s="101">
        <v>5</v>
      </c>
      <c r="Y8" s="101">
        <v>1260</v>
      </c>
      <c r="Z8" s="101">
        <v>70</v>
      </c>
      <c r="AA8" s="101">
        <v>2503</v>
      </c>
      <c r="AB8" s="101">
        <v>200</v>
      </c>
      <c r="AC8" s="101">
        <v>200</v>
      </c>
      <c r="AD8" s="101">
        <v>2724</v>
      </c>
      <c r="AE8" s="101">
        <v>2724</v>
      </c>
      <c r="AF8" s="101">
        <v>3</v>
      </c>
      <c r="AG8" s="101">
        <v>2</v>
      </c>
      <c r="AH8" s="101">
        <v>776</v>
      </c>
      <c r="AI8" s="101">
        <v>405</v>
      </c>
      <c r="AJ8" s="101">
        <v>10</v>
      </c>
      <c r="AK8" s="101">
        <v>669</v>
      </c>
      <c r="AL8" s="101">
        <v>91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378</v>
      </c>
      <c r="D9" s="101">
        <v>159</v>
      </c>
      <c r="E9" s="101">
        <v>24</v>
      </c>
      <c r="F9" s="101">
        <v>40</v>
      </c>
      <c r="G9" s="101">
        <v>878</v>
      </c>
      <c r="H9" s="101">
        <v>355</v>
      </c>
      <c r="I9" s="101">
        <v>6</v>
      </c>
      <c r="J9" s="101">
        <v>241</v>
      </c>
      <c r="K9" s="101">
        <v>14</v>
      </c>
      <c r="L9" s="101">
        <v>211</v>
      </c>
      <c r="M9" s="101">
        <v>680</v>
      </c>
      <c r="N9" s="101">
        <v>418</v>
      </c>
      <c r="O9" s="101">
        <v>56</v>
      </c>
      <c r="P9" s="101">
        <v>1382</v>
      </c>
      <c r="Q9" s="101">
        <v>2083</v>
      </c>
      <c r="R9" s="101">
        <v>41</v>
      </c>
      <c r="S9" s="101">
        <v>1873</v>
      </c>
      <c r="T9" s="101">
        <v>29</v>
      </c>
      <c r="U9" s="101">
        <v>1</v>
      </c>
      <c r="V9" s="101">
        <v>110</v>
      </c>
      <c r="W9" s="101">
        <v>14</v>
      </c>
      <c r="X9" s="101">
        <v>2</v>
      </c>
      <c r="Y9" s="101">
        <v>1326</v>
      </c>
      <c r="Z9" s="101">
        <v>20</v>
      </c>
      <c r="AA9" s="101">
        <v>2734</v>
      </c>
      <c r="AB9" s="101">
        <v>52</v>
      </c>
      <c r="AC9" s="101">
        <v>52</v>
      </c>
      <c r="AD9" s="101">
        <v>4131</v>
      </c>
      <c r="AE9" s="101">
        <v>4131</v>
      </c>
      <c r="AF9" s="101">
        <v>35</v>
      </c>
      <c r="AG9" s="101">
        <v>4</v>
      </c>
      <c r="AH9" s="101">
        <v>147</v>
      </c>
      <c r="AI9" s="101">
        <v>126</v>
      </c>
      <c r="AJ9" s="101">
        <v>6</v>
      </c>
      <c r="AK9" s="101">
        <v>496</v>
      </c>
      <c r="AL9" s="101">
        <v>93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40</v>
      </c>
      <c r="D10" s="101">
        <v>10</v>
      </c>
      <c r="E10" s="101">
        <v>6</v>
      </c>
      <c r="F10" s="101">
        <v>18</v>
      </c>
      <c r="G10" s="101">
        <v>72</v>
      </c>
      <c r="H10" s="101">
        <v>20</v>
      </c>
      <c r="I10" s="101">
        <v>2</v>
      </c>
      <c r="J10" s="101">
        <v>10</v>
      </c>
      <c r="K10" s="101">
        <v>1</v>
      </c>
      <c r="L10" s="101">
        <v>11</v>
      </c>
      <c r="M10" s="101">
        <v>28</v>
      </c>
      <c r="N10" s="101">
        <v>9</v>
      </c>
      <c r="O10" s="101">
        <v>1</v>
      </c>
      <c r="P10" s="101">
        <v>112</v>
      </c>
      <c r="Q10" s="101">
        <v>354</v>
      </c>
      <c r="R10" s="101">
        <v>2</v>
      </c>
      <c r="S10" s="101">
        <v>305</v>
      </c>
      <c r="T10" s="101">
        <v>0</v>
      </c>
      <c r="U10" s="101">
        <v>0</v>
      </c>
      <c r="V10" s="101">
        <v>22</v>
      </c>
      <c r="W10" s="101">
        <v>3</v>
      </c>
      <c r="X10" s="101">
        <v>0</v>
      </c>
      <c r="Y10" s="101">
        <v>263</v>
      </c>
      <c r="Z10" s="101">
        <v>3</v>
      </c>
      <c r="AA10" s="101">
        <v>487</v>
      </c>
      <c r="AB10" s="101">
        <v>18</v>
      </c>
      <c r="AC10" s="101">
        <v>18</v>
      </c>
      <c r="AD10" s="101">
        <v>467</v>
      </c>
      <c r="AE10" s="101">
        <v>467</v>
      </c>
      <c r="AF10" s="101">
        <v>4</v>
      </c>
      <c r="AG10" s="101">
        <v>0</v>
      </c>
      <c r="AH10" s="101">
        <v>107</v>
      </c>
      <c r="AI10" s="101">
        <v>33</v>
      </c>
      <c r="AJ10" s="101">
        <v>0</v>
      </c>
      <c r="AK10" s="101">
        <v>72</v>
      </c>
      <c r="AL10" s="101">
        <v>18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9</v>
      </c>
      <c r="D11" s="101">
        <v>1</v>
      </c>
      <c r="E11" s="101">
        <v>5</v>
      </c>
      <c r="F11" s="101">
        <v>9</v>
      </c>
      <c r="G11" s="101">
        <v>76</v>
      </c>
      <c r="H11" s="101">
        <v>24</v>
      </c>
      <c r="I11" s="101">
        <v>0</v>
      </c>
      <c r="J11" s="101">
        <v>21</v>
      </c>
      <c r="K11" s="101">
        <v>1</v>
      </c>
      <c r="L11" s="101">
        <v>47</v>
      </c>
      <c r="M11" s="101">
        <v>138</v>
      </c>
      <c r="N11" s="101">
        <v>45</v>
      </c>
      <c r="O11" s="101">
        <v>16</v>
      </c>
      <c r="P11" s="101">
        <v>202</v>
      </c>
      <c r="Q11" s="101">
        <v>329</v>
      </c>
      <c r="R11" s="101">
        <v>2</v>
      </c>
      <c r="S11" s="101">
        <v>341</v>
      </c>
      <c r="T11" s="101">
        <v>7</v>
      </c>
      <c r="U11" s="101">
        <v>1</v>
      </c>
      <c r="V11" s="101">
        <v>27</v>
      </c>
      <c r="W11" s="101">
        <v>8</v>
      </c>
      <c r="X11" s="101">
        <v>0</v>
      </c>
      <c r="Y11" s="101">
        <v>351</v>
      </c>
      <c r="Z11" s="101">
        <v>6</v>
      </c>
      <c r="AA11" s="101">
        <v>379</v>
      </c>
      <c r="AB11" s="101">
        <v>14</v>
      </c>
      <c r="AC11" s="101">
        <v>14</v>
      </c>
      <c r="AD11" s="101">
        <v>513</v>
      </c>
      <c r="AE11" s="101">
        <v>513</v>
      </c>
      <c r="AF11" s="101">
        <v>0</v>
      </c>
      <c r="AG11" s="101">
        <v>2</v>
      </c>
      <c r="AH11" s="101">
        <v>129</v>
      </c>
      <c r="AI11" s="101">
        <v>33</v>
      </c>
      <c r="AJ11" s="101">
        <v>1</v>
      </c>
      <c r="AK11" s="101">
        <v>72</v>
      </c>
      <c r="AL11" s="101">
        <v>19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16</v>
      </c>
      <c r="D12" s="101">
        <v>2</v>
      </c>
      <c r="E12" s="101">
        <v>0</v>
      </c>
      <c r="F12" s="101">
        <v>12</v>
      </c>
      <c r="G12" s="101">
        <v>23</v>
      </c>
      <c r="H12" s="101">
        <v>11</v>
      </c>
      <c r="I12" s="101">
        <v>1</v>
      </c>
      <c r="J12" s="101">
        <v>7</v>
      </c>
      <c r="K12" s="101">
        <v>0</v>
      </c>
      <c r="L12" s="101">
        <v>15</v>
      </c>
      <c r="M12" s="101">
        <v>27</v>
      </c>
      <c r="N12" s="101">
        <v>16</v>
      </c>
      <c r="O12" s="101">
        <v>1</v>
      </c>
      <c r="P12" s="101">
        <v>76</v>
      </c>
      <c r="Q12" s="101">
        <v>108</v>
      </c>
      <c r="R12" s="101">
        <v>4</v>
      </c>
      <c r="S12" s="101">
        <v>96</v>
      </c>
      <c r="T12" s="101">
        <v>1</v>
      </c>
      <c r="U12" s="101">
        <v>0</v>
      </c>
      <c r="V12" s="101">
        <v>0</v>
      </c>
      <c r="W12" s="101">
        <v>1</v>
      </c>
      <c r="X12" s="101">
        <v>0</v>
      </c>
      <c r="Y12" s="101">
        <v>36</v>
      </c>
      <c r="Z12" s="101">
        <v>0</v>
      </c>
      <c r="AA12" s="101">
        <v>191</v>
      </c>
      <c r="AB12" s="101">
        <v>1</v>
      </c>
      <c r="AC12" s="101">
        <v>1</v>
      </c>
      <c r="AD12" s="101">
        <v>232</v>
      </c>
      <c r="AE12" s="101">
        <v>232</v>
      </c>
      <c r="AF12" s="101">
        <v>1</v>
      </c>
      <c r="AG12" s="101">
        <v>0</v>
      </c>
      <c r="AH12" s="101">
        <v>60</v>
      </c>
      <c r="AI12" s="101">
        <v>15</v>
      </c>
      <c r="AJ12" s="101">
        <v>0</v>
      </c>
      <c r="AK12" s="101">
        <v>51</v>
      </c>
      <c r="AL12" s="101">
        <v>8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99</v>
      </c>
      <c r="D13" s="101">
        <v>63</v>
      </c>
      <c r="E13" s="101">
        <v>7</v>
      </c>
      <c r="F13" s="101">
        <v>42</v>
      </c>
      <c r="G13" s="101">
        <v>242</v>
      </c>
      <c r="H13" s="101">
        <v>106</v>
      </c>
      <c r="I13" s="101">
        <v>1</v>
      </c>
      <c r="J13" s="101">
        <v>29</v>
      </c>
      <c r="K13" s="101">
        <v>6</v>
      </c>
      <c r="L13" s="101">
        <v>57</v>
      </c>
      <c r="M13" s="101">
        <v>196</v>
      </c>
      <c r="N13" s="101">
        <v>68</v>
      </c>
      <c r="O13" s="101">
        <v>12</v>
      </c>
      <c r="P13" s="101">
        <v>301</v>
      </c>
      <c r="Q13" s="101">
        <v>519</v>
      </c>
      <c r="R13" s="101">
        <v>14</v>
      </c>
      <c r="S13" s="101">
        <v>525</v>
      </c>
      <c r="T13" s="101">
        <v>2</v>
      </c>
      <c r="U13" s="101">
        <v>0</v>
      </c>
      <c r="V13" s="101">
        <v>112</v>
      </c>
      <c r="W13" s="101">
        <v>14</v>
      </c>
      <c r="X13" s="101">
        <v>4</v>
      </c>
      <c r="Y13" s="101">
        <v>240</v>
      </c>
      <c r="Z13" s="101">
        <v>4</v>
      </c>
      <c r="AA13" s="101">
        <v>498</v>
      </c>
      <c r="AB13" s="101">
        <v>21</v>
      </c>
      <c r="AC13" s="101">
        <v>21</v>
      </c>
      <c r="AD13" s="101">
        <v>786</v>
      </c>
      <c r="AE13" s="101">
        <v>786</v>
      </c>
      <c r="AF13" s="101">
        <v>0</v>
      </c>
      <c r="AG13" s="101">
        <v>10</v>
      </c>
      <c r="AH13" s="101">
        <v>249</v>
      </c>
      <c r="AI13" s="101">
        <v>14</v>
      </c>
      <c r="AJ13" s="101">
        <v>11</v>
      </c>
      <c r="AK13" s="101">
        <v>107</v>
      </c>
      <c r="AL13" s="101">
        <v>41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37</v>
      </c>
      <c r="D14" s="101">
        <v>30</v>
      </c>
      <c r="E14" s="101">
        <v>0</v>
      </c>
      <c r="F14" s="101">
        <v>30</v>
      </c>
      <c r="G14" s="101">
        <v>489</v>
      </c>
      <c r="H14" s="101">
        <v>47</v>
      </c>
      <c r="I14" s="101">
        <v>8</v>
      </c>
      <c r="J14" s="101">
        <v>3</v>
      </c>
      <c r="K14" s="101">
        <v>3</v>
      </c>
      <c r="L14" s="101">
        <v>32</v>
      </c>
      <c r="M14" s="101">
        <v>139</v>
      </c>
      <c r="N14" s="101">
        <v>31</v>
      </c>
      <c r="O14" s="101">
        <v>4</v>
      </c>
      <c r="P14" s="101">
        <v>168</v>
      </c>
      <c r="Q14" s="101">
        <v>201</v>
      </c>
      <c r="R14" s="101">
        <v>11</v>
      </c>
      <c r="S14" s="101">
        <v>295</v>
      </c>
      <c r="T14" s="101">
        <v>1</v>
      </c>
      <c r="U14" s="101">
        <v>3</v>
      </c>
      <c r="V14" s="101">
        <v>13</v>
      </c>
      <c r="W14" s="101">
        <v>14</v>
      </c>
      <c r="X14" s="101">
        <v>3</v>
      </c>
      <c r="Y14" s="101">
        <v>133</v>
      </c>
      <c r="Z14" s="101">
        <v>16</v>
      </c>
      <c r="AA14" s="101">
        <v>384</v>
      </c>
      <c r="AB14" s="101">
        <v>3</v>
      </c>
      <c r="AC14" s="101">
        <v>3</v>
      </c>
      <c r="AD14" s="101">
        <v>679</v>
      </c>
      <c r="AE14" s="101">
        <v>679</v>
      </c>
      <c r="AF14" s="101">
        <v>0</v>
      </c>
      <c r="AG14" s="101">
        <v>0</v>
      </c>
      <c r="AH14" s="101">
        <v>237</v>
      </c>
      <c r="AI14" s="101">
        <v>31</v>
      </c>
      <c r="AJ14" s="101">
        <v>0</v>
      </c>
      <c r="AK14" s="101">
        <v>93</v>
      </c>
      <c r="AL14" s="101">
        <v>15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4</v>
      </c>
      <c r="D15" s="101">
        <v>2</v>
      </c>
      <c r="E15" s="101">
        <v>4</v>
      </c>
      <c r="F15" s="101">
        <v>2</v>
      </c>
      <c r="G15" s="101">
        <v>3</v>
      </c>
      <c r="H15" s="101">
        <v>1</v>
      </c>
      <c r="I15" s="101">
        <v>0</v>
      </c>
      <c r="J15" s="101">
        <v>2</v>
      </c>
      <c r="K15" s="101">
        <v>2</v>
      </c>
      <c r="L15" s="101">
        <v>1</v>
      </c>
      <c r="M15" s="101">
        <v>7</v>
      </c>
      <c r="N15" s="101">
        <v>0</v>
      </c>
      <c r="O15" s="101">
        <v>0</v>
      </c>
      <c r="P15" s="101">
        <v>17</v>
      </c>
      <c r="Q15" s="101">
        <v>61</v>
      </c>
      <c r="R15" s="101">
        <v>0</v>
      </c>
      <c r="S15" s="101">
        <v>42</v>
      </c>
      <c r="T15" s="101">
        <v>0</v>
      </c>
      <c r="U15" s="101">
        <v>0</v>
      </c>
      <c r="V15" s="101">
        <v>5</v>
      </c>
      <c r="W15" s="101">
        <v>0</v>
      </c>
      <c r="X15" s="101">
        <v>0</v>
      </c>
      <c r="Y15" s="101">
        <v>21</v>
      </c>
      <c r="Z15" s="101">
        <v>1</v>
      </c>
      <c r="AA15" s="101">
        <v>104</v>
      </c>
      <c r="AB15" s="101">
        <v>4</v>
      </c>
      <c r="AC15" s="101">
        <v>4</v>
      </c>
      <c r="AD15" s="101">
        <v>107</v>
      </c>
      <c r="AE15" s="101">
        <v>107</v>
      </c>
      <c r="AF15" s="101">
        <v>0</v>
      </c>
      <c r="AG15" s="101">
        <v>0</v>
      </c>
      <c r="AH15" s="101">
        <v>20</v>
      </c>
      <c r="AI15" s="101">
        <v>8</v>
      </c>
      <c r="AJ15" s="101">
        <v>0</v>
      </c>
      <c r="AK15" s="101">
        <v>33</v>
      </c>
      <c r="AL15" s="101">
        <v>6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27</v>
      </c>
      <c r="D16" s="101">
        <v>6</v>
      </c>
      <c r="E16" s="101">
        <v>5</v>
      </c>
      <c r="F16" s="101">
        <v>7</v>
      </c>
      <c r="G16" s="101">
        <v>41</v>
      </c>
      <c r="H16" s="101">
        <v>20</v>
      </c>
      <c r="I16" s="101">
        <v>0</v>
      </c>
      <c r="J16" s="101">
        <v>16</v>
      </c>
      <c r="K16" s="101">
        <v>1</v>
      </c>
      <c r="L16" s="101">
        <v>8</v>
      </c>
      <c r="M16" s="101">
        <v>39</v>
      </c>
      <c r="N16" s="101">
        <v>23</v>
      </c>
      <c r="O16" s="101">
        <v>3</v>
      </c>
      <c r="P16" s="101">
        <v>90</v>
      </c>
      <c r="Q16" s="101">
        <v>218</v>
      </c>
      <c r="R16" s="101">
        <v>4</v>
      </c>
      <c r="S16" s="101">
        <v>102</v>
      </c>
      <c r="T16" s="101">
        <v>0</v>
      </c>
      <c r="U16" s="101">
        <v>0</v>
      </c>
      <c r="V16" s="101">
        <v>22</v>
      </c>
      <c r="W16" s="101">
        <v>1</v>
      </c>
      <c r="X16" s="101">
        <v>0</v>
      </c>
      <c r="Y16" s="101">
        <v>76</v>
      </c>
      <c r="Z16" s="101">
        <v>0</v>
      </c>
      <c r="AA16" s="101">
        <v>218</v>
      </c>
      <c r="AB16" s="101">
        <v>19</v>
      </c>
      <c r="AC16" s="101">
        <v>19</v>
      </c>
      <c r="AD16" s="101">
        <v>222</v>
      </c>
      <c r="AE16" s="101">
        <v>222</v>
      </c>
      <c r="AF16" s="101">
        <v>2</v>
      </c>
      <c r="AG16" s="101">
        <v>44</v>
      </c>
      <c r="AH16" s="101">
        <v>69</v>
      </c>
      <c r="AI16" s="101">
        <v>107</v>
      </c>
      <c r="AJ16" s="101">
        <v>3</v>
      </c>
      <c r="AK16" s="101">
        <v>41</v>
      </c>
      <c r="AL16" s="101">
        <v>10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8</v>
      </c>
      <c r="H17" s="101">
        <v>7</v>
      </c>
      <c r="I17" s="101">
        <v>3</v>
      </c>
      <c r="J17" s="101">
        <v>1</v>
      </c>
      <c r="K17" s="101">
        <v>28</v>
      </c>
      <c r="L17" s="101">
        <v>12</v>
      </c>
      <c r="M17" s="101">
        <v>80</v>
      </c>
      <c r="N17" s="101">
        <v>12</v>
      </c>
      <c r="O17" s="101">
        <v>0</v>
      </c>
      <c r="P17" s="101">
        <v>60</v>
      </c>
      <c r="Q17" s="101">
        <v>53</v>
      </c>
      <c r="R17" s="101">
        <v>0</v>
      </c>
      <c r="S17" s="101">
        <v>136</v>
      </c>
      <c r="T17" s="101">
        <v>0</v>
      </c>
      <c r="U17" s="101">
        <v>0</v>
      </c>
      <c r="V17" s="101">
        <v>6</v>
      </c>
      <c r="W17" s="101">
        <v>0</v>
      </c>
      <c r="X17" s="101">
        <v>0</v>
      </c>
      <c r="Y17" s="101">
        <v>30</v>
      </c>
      <c r="Z17" s="101">
        <v>2</v>
      </c>
      <c r="AA17" s="101">
        <v>102</v>
      </c>
      <c r="AB17" s="101">
        <v>0</v>
      </c>
      <c r="AC17" s="101">
        <v>0</v>
      </c>
      <c r="AD17" s="101">
        <v>262</v>
      </c>
      <c r="AE17" s="101">
        <v>262</v>
      </c>
      <c r="AF17" s="101">
        <v>0</v>
      </c>
      <c r="AG17" s="101">
        <v>2</v>
      </c>
      <c r="AH17" s="101">
        <v>86</v>
      </c>
      <c r="AI17" s="101">
        <v>29</v>
      </c>
      <c r="AJ17" s="101">
        <v>0</v>
      </c>
      <c r="AK17" s="101">
        <v>51</v>
      </c>
      <c r="AL17" s="101">
        <v>2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877</v>
      </c>
      <c r="D18" s="101">
        <v>410</v>
      </c>
      <c r="E18" s="101">
        <v>50</v>
      </c>
      <c r="F18" s="101">
        <v>228</v>
      </c>
      <c r="G18" s="101">
        <v>1780</v>
      </c>
      <c r="H18" s="101">
        <v>248</v>
      </c>
      <c r="I18" s="101">
        <v>15</v>
      </c>
      <c r="J18" s="101">
        <v>79</v>
      </c>
      <c r="K18" s="101">
        <v>19</v>
      </c>
      <c r="L18" s="101">
        <v>238</v>
      </c>
      <c r="M18" s="101">
        <v>996</v>
      </c>
      <c r="N18" s="101">
        <v>533</v>
      </c>
      <c r="O18" s="101">
        <v>126</v>
      </c>
      <c r="P18" s="101">
        <v>2338</v>
      </c>
      <c r="Q18" s="101">
        <v>4002</v>
      </c>
      <c r="R18" s="101">
        <v>104</v>
      </c>
      <c r="S18" s="101">
        <v>3776</v>
      </c>
      <c r="T18" s="101">
        <v>28</v>
      </c>
      <c r="U18" s="101">
        <v>0</v>
      </c>
      <c r="V18" s="101">
        <v>455</v>
      </c>
      <c r="W18" s="101">
        <v>22</v>
      </c>
      <c r="X18" s="101">
        <v>7</v>
      </c>
      <c r="Y18" s="101">
        <v>2029</v>
      </c>
      <c r="Z18" s="101">
        <v>108</v>
      </c>
      <c r="AA18" s="101">
        <v>5887</v>
      </c>
      <c r="AB18" s="101">
        <v>221</v>
      </c>
      <c r="AC18" s="101">
        <v>221</v>
      </c>
      <c r="AD18" s="101">
        <v>4502</v>
      </c>
      <c r="AE18" s="101">
        <v>4502</v>
      </c>
      <c r="AF18" s="101">
        <v>14</v>
      </c>
      <c r="AG18" s="101">
        <v>12</v>
      </c>
      <c r="AH18" s="101">
        <v>1404</v>
      </c>
      <c r="AI18" s="101">
        <v>442</v>
      </c>
      <c r="AJ18" s="101">
        <v>94</v>
      </c>
      <c r="AK18" s="101">
        <v>697</v>
      </c>
      <c r="AL18" s="101">
        <v>193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2047</v>
      </c>
      <c r="D19" s="101">
        <v>1270</v>
      </c>
      <c r="E19" s="101">
        <v>48</v>
      </c>
      <c r="F19" s="101">
        <v>588</v>
      </c>
      <c r="G19" s="101">
        <v>2851</v>
      </c>
      <c r="H19" s="101">
        <v>1110</v>
      </c>
      <c r="I19" s="101">
        <v>78</v>
      </c>
      <c r="J19" s="101">
        <v>236</v>
      </c>
      <c r="K19" s="101">
        <v>165</v>
      </c>
      <c r="L19" s="101">
        <v>525</v>
      </c>
      <c r="M19" s="101">
        <v>3769</v>
      </c>
      <c r="N19" s="101">
        <v>343</v>
      </c>
      <c r="O19" s="101">
        <v>43</v>
      </c>
      <c r="P19" s="101">
        <v>2769</v>
      </c>
      <c r="Q19" s="101">
        <v>6892</v>
      </c>
      <c r="R19" s="101">
        <v>90</v>
      </c>
      <c r="S19" s="101">
        <v>4629</v>
      </c>
      <c r="T19" s="101">
        <v>34</v>
      </c>
      <c r="U19" s="101">
        <v>2</v>
      </c>
      <c r="V19" s="101">
        <v>1728</v>
      </c>
      <c r="W19" s="101">
        <v>182</v>
      </c>
      <c r="X19" s="101">
        <v>51</v>
      </c>
      <c r="Y19" s="101">
        <v>4969</v>
      </c>
      <c r="Z19" s="101">
        <v>259</v>
      </c>
      <c r="AA19" s="101">
        <v>9636</v>
      </c>
      <c r="AB19" s="101">
        <v>792</v>
      </c>
      <c r="AC19" s="101">
        <v>792</v>
      </c>
      <c r="AD19" s="101">
        <v>10514</v>
      </c>
      <c r="AE19" s="101">
        <v>10514</v>
      </c>
      <c r="AF19" s="101">
        <v>38</v>
      </c>
      <c r="AG19" s="101">
        <v>140</v>
      </c>
      <c r="AH19" s="101">
        <v>5678</v>
      </c>
      <c r="AI19" s="101">
        <v>707</v>
      </c>
      <c r="AJ19" s="101">
        <v>112</v>
      </c>
      <c r="AK19" s="101">
        <v>992</v>
      </c>
      <c r="AL19" s="101">
        <v>322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38</v>
      </c>
      <c r="D20" s="101">
        <v>3</v>
      </c>
      <c r="E20" s="101">
        <v>3</v>
      </c>
      <c r="F20" s="101">
        <v>8</v>
      </c>
      <c r="G20" s="101">
        <v>116</v>
      </c>
      <c r="H20" s="101">
        <v>38</v>
      </c>
      <c r="I20" s="101">
        <v>3</v>
      </c>
      <c r="J20" s="101">
        <v>19</v>
      </c>
      <c r="K20" s="101">
        <v>6</v>
      </c>
      <c r="L20" s="101">
        <v>26</v>
      </c>
      <c r="M20" s="101">
        <v>100</v>
      </c>
      <c r="N20" s="101">
        <v>32</v>
      </c>
      <c r="O20" s="101">
        <v>9</v>
      </c>
      <c r="P20" s="101">
        <v>174</v>
      </c>
      <c r="Q20" s="101">
        <v>330</v>
      </c>
      <c r="R20" s="101">
        <v>9</v>
      </c>
      <c r="S20" s="101">
        <v>313</v>
      </c>
      <c r="T20" s="101">
        <v>0</v>
      </c>
      <c r="U20" s="101">
        <v>0</v>
      </c>
      <c r="V20" s="101">
        <v>58</v>
      </c>
      <c r="W20" s="101">
        <v>5</v>
      </c>
      <c r="X20" s="101">
        <v>1</v>
      </c>
      <c r="Y20" s="101">
        <v>130</v>
      </c>
      <c r="Z20" s="101">
        <v>54</v>
      </c>
      <c r="AA20" s="101">
        <v>382</v>
      </c>
      <c r="AB20" s="101">
        <v>17</v>
      </c>
      <c r="AC20" s="101">
        <v>17</v>
      </c>
      <c r="AD20" s="101">
        <v>408</v>
      </c>
      <c r="AE20" s="100">
        <v>367</v>
      </c>
      <c r="AF20" s="101">
        <v>1</v>
      </c>
      <c r="AG20" s="101">
        <v>1</v>
      </c>
      <c r="AH20" s="101">
        <v>127</v>
      </c>
      <c r="AI20" s="101">
        <v>25</v>
      </c>
      <c r="AJ20" s="101">
        <v>0</v>
      </c>
      <c r="AK20" s="101">
        <v>40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82</v>
      </c>
      <c r="D21" s="101">
        <v>11</v>
      </c>
      <c r="E21" s="101">
        <v>2</v>
      </c>
      <c r="F21" s="101">
        <v>3</v>
      </c>
      <c r="G21" s="101">
        <v>123</v>
      </c>
      <c r="H21" s="101">
        <v>44</v>
      </c>
      <c r="I21" s="101">
        <v>0</v>
      </c>
      <c r="J21" s="101">
        <v>21</v>
      </c>
      <c r="K21" s="101">
        <v>1</v>
      </c>
      <c r="L21" s="101">
        <v>14</v>
      </c>
      <c r="M21" s="101">
        <v>117</v>
      </c>
      <c r="N21" s="101">
        <v>35</v>
      </c>
      <c r="O21" s="101">
        <v>1</v>
      </c>
      <c r="P21" s="101">
        <v>273</v>
      </c>
      <c r="Q21" s="101">
        <v>1001</v>
      </c>
      <c r="R21" s="101">
        <v>8</v>
      </c>
      <c r="S21" s="101">
        <v>143</v>
      </c>
      <c r="T21" s="101">
        <v>1</v>
      </c>
      <c r="U21" s="101">
        <v>0</v>
      </c>
      <c r="V21" s="101">
        <v>74</v>
      </c>
      <c r="W21" s="101">
        <v>0</v>
      </c>
      <c r="X21" s="101">
        <v>0</v>
      </c>
      <c r="Y21" s="101">
        <v>465</v>
      </c>
      <c r="Z21" s="101">
        <v>0</v>
      </c>
      <c r="AA21" s="101">
        <v>408</v>
      </c>
      <c r="AB21" s="101">
        <v>35</v>
      </c>
      <c r="AC21" s="101">
        <v>35</v>
      </c>
      <c r="AD21" s="101">
        <v>733</v>
      </c>
      <c r="AE21" s="101">
        <v>733</v>
      </c>
      <c r="AF21" s="101">
        <v>0</v>
      </c>
      <c r="AG21" s="101">
        <v>3</v>
      </c>
      <c r="AH21" s="101">
        <v>233</v>
      </c>
      <c r="AI21" s="101">
        <v>123</v>
      </c>
      <c r="AJ21" s="101">
        <v>1</v>
      </c>
      <c r="AK21" s="101">
        <v>284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75</v>
      </c>
      <c r="D22" s="101">
        <v>50</v>
      </c>
      <c r="E22" s="101">
        <v>12</v>
      </c>
      <c r="F22" s="101">
        <v>21</v>
      </c>
      <c r="G22" s="101">
        <v>195</v>
      </c>
      <c r="H22" s="101">
        <v>82</v>
      </c>
      <c r="I22" s="101">
        <v>1</v>
      </c>
      <c r="J22" s="101">
        <v>20</v>
      </c>
      <c r="K22" s="101">
        <v>6</v>
      </c>
      <c r="L22" s="101">
        <v>37</v>
      </c>
      <c r="M22" s="101">
        <v>114</v>
      </c>
      <c r="N22" s="101">
        <v>42</v>
      </c>
      <c r="O22" s="101">
        <v>10</v>
      </c>
      <c r="P22" s="101">
        <v>197</v>
      </c>
      <c r="Q22" s="101">
        <v>340</v>
      </c>
      <c r="R22" s="101">
        <v>10</v>
      </c>
      <c r="S22" s="101">
        <v>363</v>
      </c>
      <c r="T22" s="101">
        <v>2</v>
      </c>
      <c r="U22" s="101">
        <v>0</v>
      </c>
      <c r="V22" s="101">
        <v>167</v>
      </c>
      <c r="W22" s="101">
        <v>7</v>
      </c>
      <c r="X22" s="101">
        <v>8</v>
      </c>
      <c r="Y22" s="101">
        <v>288</v>
      </c>
      <c r="Z22" s="101">
        <v>18</v>
      </c>
      <c r="AA22" s="101">
        <v>728</v>
      </c>
      <c r="AB22" s="101">
        <v>13</v>
      </c>
      <c r="AC22" s="101">
        <v>13</v>
      </c>
      <c r="AD22" s="101">
        <v>587</v>
      </c>
      <c r="AE22" s="101">
        <v>587</v>
      </c>
      <c r="AF22" s="101">
        <v>5</v>
      </c>
      <c r="AG22" s="101">
        <v>28</v>
      </c>
      <c r="AH22" s="101">
        <v>166</v>
      </c>
      <c r="AI22" s="101">
        <v>28</v>
      </c>
      <c r="AJ22" s="101">
        <v>11</v>
      </c>
      <c r="AK22" s="101">
        <v>38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2698</v>
      </c>
      <c r="D23" s="101">
        <v>1026</v>
      </c>
      <c r="E23" s="101">
        <v>134</v>
      </c>
      <c r="F23" s="101">
        <v>747</v>
      </c>
      <c r="G23" s="101">
        <v>5975</v>
      </c>
      <c r="H23" s="101">
        <v>2448</v>
      </c>
      <c r="I23" s="101">
        <v>57</v>
      </c>
      <c r="J23" s="101">
        <v>1983</v>
      </c>
      <c r="K23" s="101">
        <v>123</v>
      </c>
      <c r="L23" s="101">
        <v>1302</v>
      </c>
      <c r="M23" s="101">
        <v>2401</v>
      </c>
      <c r="N23" s="101">
        <v>2568</v>
      </c>
      <c r="O23" s="101">
        <v>420</v>
      </c>
      <c r="P23" s="101">
        <v>8911</v>
      </c>
      <c r="Q23" s="101">
        <v>17836</v>
      </c>
      <c r="R23" s="101">
        <v>272</v>
      </c>
      <c r="S23" s="101">
        <v>6958</v>
      </c>
      <c r="T23" s="101">
        <v>100</v>
      </c>
      <c r="U23" s="101">
        <v>24</v>
      </c>
      <c r="V23" s="101">
        <v>1496</v>
      </c>
      <c r="W23" s="101">
        <v>33</v>
      </c>
      <c r="X23" s="101">
        <v>3</v>
      </c>
      <c r="Y23" s="101">
        <v>9704</v>
      </c>
      <c r="Z23" s="101">
        <v>40</v>
      </c>
      <c r="AA23" s="101">
        <v>19271</v>
      </c>
      <c r="AB23" s="101">
        <v>660</v>
      </c>
      <c r="AC23" s="101">
        <v>660</v>
      </c>
      <c r="AD23" s="101">
        <v>16134</v>
      </c>
      <c r="AE23" s="101">
        <v>16134</v>
      </c>
      <c r="AF23" s="101">
        <v>43</v>
      </c>
      <c r="AG23" s="101">
        <v>32</v>
      </c>
      <c r="AH23" s="101">
        <v>2496</v>
      </c>
      <c r="AI23" s="101">
        <v>1946</v>
      </c>
      <c r="AJ23" s="101">
        <v>56</v>
      </c>
      <c r="AK23" s="101">
        <v>3463</v>
      </c>
      <c r="AL23" s="101">
        <v>493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28</v>
      </c>
      <c r="D24" s="101">
        <v>13</v>
      </c>
      <c r="E24" s="101">
        <v>2</v>
      </c>
      <c r="F24" s="101">
        <v>8</v>
      </c>
      <c r="G24" s="101">
        <v>42</v>
      </c>
      <c r="H24" s="101">
        <v>25</v>
      </c>
      <c r="I24" s="101">
        <v>0</v>
      </c>
      <c r="J24" s="101">
        <v>8</v>
      </c>
      <c r="K24" s="101">
        <v>11</v>
      </c>
      <c r="L24" s="101">
        <v>16</v>
      </c>
      <c r="M24" s="101">
        <v>177</v>
      </c>
      <c r="N24" s="101">
        <v>23</v>
      </c>
      <c r="O24" s="101">
        <v>7</v>
      </c>
      <c r="P24" s="101">
        <v>183</v>
      </c>
      <c r="Q24" s="101">
        <v>583</v>
      </c>
      <c r="R24" s="101">
        <v>3</v>
      </c>
      <c r="S24" s="101">
        <v>312</v>
      </c>
      <c r="T24" s="101">
        <v>1</v>
      </c>
      <c r="U24" s="101">
        <v>0</v>
      </c>
      <c r="V24" s="101">
        <v>21</v>
      </c>
      <c r="W24" s="101">
        <v>3</v>
      </c>
      <c r="X24" s="101">
        <v>0</v>
      </c>
      <c r="Y24" s="101">
        <v>126</v>
      </c>
      <c r="Z24" s="101">
        <v>11</v>
      </c>
      <c r="AA24" s="101">
        <v>189</v>
      </c>
      <c r="AB24" s="101">
        <v>11</v>
      </c>
      <c r="AC24" s="101">
        <v>11</v>
      </c>
      <c r="AD24" s="101">
        <v>329</v>
      </c>
      <c r="AE24" s="101">
        <v>329</v>
      </c>
      <c r="AF24" s="101">
        <v>4</v>
      </c>
      <c r="AG24" s="101">
        <v>1</v>
      </c>
      <c r="AH24" s="101">
        <v>120</v>
      </c>
      <c r="AI24" s="101">
        <v>180</v>
      </c>
      <c r="AJ24" s="101">
        <v>0</v>
      </c>
      <c r="AK24" s="101">
        <v>130</v>
      </c>
      <c r="AL24" s="101">
        <v>11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64</v>
      </c>
      <c r="D25" s="101">
        <v>38</v>
      </c>
      <c r="E25" s="101">
        <v>2</v>
      </c>
      <c r="F25" s="101">
        <v>24</v>
      </c>
      <c r="G25" s="101">
        <v>197</v>
      </c>
      <c r="H25" s="101">
        <v>95</v>
      </c>
      <c r="I25" s="101">
        <v>7</v>
      </c>
      <c r="J25" s="101">
        <v>33</v>
      </c>
      <c r="K25" s="101">
        <v>5</v>
      </c>
      <c r="L25" s="101">
        <v>63</v>
      </c>
      <c r="M25" s="101">
        <v>148</v>
      </c>
      <c r="N25" s="101">
        <v>74</v>
      </c>
      <c r="O25" s="101">
        <v>12</v>
      </c>
      <c r="P25" s="101">
        <v>183</v>
      </c>
      <c r="Q25" s="101">
        <v>377</v>
      </c>
      <c r="R25" s="101">
        <v>7</v>
      </c>
      <c r="S25" s="101">
        <v>313</v>
      </c>
      <c r="T25" s="101">
        <v>9</v>
      </c>
      <c r="U25" s="101">
        <v>0</v>
      </c>
      <c r="V25" s="101">
        <v>32</v>
      </c>
      <c r="W25" s="101">
        <v>0</v>
      </c>
      <c r="X25" s="101">
        <v>1</v>
      </c>
      <c r="Y25" s="101">
        <v>323</v>
      </c>
      <c r="Z25" s="101">
        <v>1</v>
      </c>
      <c r="AA25" s="101">
        <v>586</v>
      </c>
      <c r="AB25" s="101">
        <v>9</v>
      </c>
      <c r="AC25" s="101">
        <v>9</v>
      </c>
      <c r="AD25" s="101">
        <v>789</v>
      </c>
      <c r="AE25" s="101">
        <v>789</v>
      </c>
      <c r="AF25" s="101">
        <v>0</v>
      </c>
      <c r="AG25" s="101">
        <v>0</v>
      </c>
      <c r="AH25" s="101">
        <v>183</v>
      </c>
      <c r="AI25" s="101">
        <v>13</v>
      </c>
      <c r="AJ25" s="101">
        <v>4</v>
      </c>
      <c r="AK25" s="101">
        <v>34</v>
      </c>
      <c r="AL25" s="101">
        <v>9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248</v>
      </c>
      <c r="D26" s="101">
        <v>48</v>
      </c>
      <c r="E26" s="101">
        <v>30</v>
      </c>
      <c r="F26" s="101">
        <v>66</v>
      </c>
      <c r="G26" s="101">
        <v>391</v>
      </c>
      <c r="H26" s="101">
        <v>67</v>
      </c>
      <c r="I26" s="101">
        <v>1</v>
      </c>
      <c r="J26" s="101">
        <v>61</v>
      </c>
      <c r="K26" s="101">
        <v>0</v>
      </c>
      <c r="L26" s="101">
        <v>36</v>
      </c>
      <c r="M26" s="101">
        <v>237</v>
      </c>
      <c r="N26" s="101">
        <v>78</v>
      </c>
      <c r="O26" s="101">
        <v>16</v>
      </c>
      <c r="P26" s="101">
        <v>669</v>
      </c>
      <c r="Q26" s="101">
        <v>1349</v>
      </c>
      <c r="R26" s="101">
        <v>15</v>
      </c>
      <c r="S26" s="101">
        <v>663</v>
      </c>
      <c r="T26" s="101">
        <v>4</v>
      </c>
      <c r="U26" s="101">
        <v>0</v>
      </c>
      <c r="V26" s="101">
        <v>210</v>
      </c>
      <c r="W26" s="101">
        <v>3</v>
      </c>
      <c r="X26" s="101">
        <v>7</v>
      </c>
      <c r="Y26" s="101">
        <v>663</v>
      </c>
      <c r="Z26" s="101">
        <v>91</v>
      </c>
      <c r="AA26" s="101">
        <v>1725</v>
      </c>
      <c r="AB26" s="101">
        <v>89</v>
      </c>
      <c r="AC26" s="101">
        <v>89</v>
      </c>
      <c r="AD26" s="101">
        <v>1315</v>
      </c>
      <c r="AE26" s="101">
        <v>1315</v>
      </c>
      <c r="AF26" s="101">
        <v>7</v>
      </c>
      <c r="AG26" s="101">
        <v>9</v>
      </c>
      <c r="AH26" s="101">
        <v>435</v>
      </c>
      <c r="AI26" s="101">
        <v>122</v>
      </c>
      <c r="AJ26" s="101">
        <v>6</v>
      </c>
      <c r="AK26" s="101">
        <v>175</v>
      </c>
      <c r="AL26" s="101">
        <v>106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31</v>
      </c>
      <c r="D27" s="101">
        <v>12</v>
      </c>
      <c r="E27" s="101">
        <v>0</v>
      </c>
      <c r="F27" s="101">
        <v>22</v>
      </c>
      <c r="G27" s="101">
        <v>146</v>
      </c>
      <c r="H27" s="101">
        <v>46</v>
      </c>
      <c r="I27" s="101">
        <v>6</v>
      </c>
      <c r="J27" s="101">
        <v>20</v>
      </c>
      <c r="K27" s="101">
        <v>45</v>
      </c>
      <c r="L27" s="101">
        <v>172</v>
      </c>
      <c r="M27" s="101">
        <v>353</v>
      </c>
      <c r="N27" s="101">
        <v>233</v>
      </c>
      <c r="O27" s="101">
        <v>68</v>
      </c>
      <c r="P27" s="101">
        <v>951</v>
      </c>
      <c r="Q27" s="101">
        <v>963</v>
      </c>
      <c r="R27" s="101">
        <v>31</v>
      </c>
      <c r="S27" s="101">
        <v>571</v>
      </c>
      <c r="T27" s="101">
        <v>3</v>
      </c>
      <c r="U27" s="101">
        <v>1</v>
      </c>
      <c r="V27" s="101">
        <v>20</v>
      </c>
      <c r="W27" s="101">
        <v>0</v>
      </c>
      <c r="X27" s="101">
        <v>1</v>
      </c>
      <c r="Y27" s="101">
        <v>283</v>
      </c>
      <c r="Z27" s="101">
        <v>0</v>
      </c>
      <c r="AA27" s="101">
        <v>2385</v>
      </c>
      <c r="AB27" s="101">
        <v>4</v>
      </c>
      <c r="AC27" s="101">
        <v>4</v>
      </c>
      <c r="AD27" s="101">
        <v>3187</v>
      </c>
      <c r="AE27" s="100">
        <v>3027</v>
      </c>
      <c r="AF27" s="101">
        <v>0</v>
      </c>
      <c r="AG27" s="101">
        <v>0</v>
      </c>
      <c r="AH27" s="101">
        <v>727</v>
      </c>
      <c r="AI27" s="101">
        <v>52</v>
      </c>
      <c r="AJ27" s="101">
        <v>2</v>
      </c>
      <c r="AK27" s="101">
        <v>268</v>
      </c>
      <c r="AL27" s="101">
        <v>3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3</v>
      </c>
      <c r="O28" s="101">
        <v>0</v>
      </c>
      <c r="P28" s="101">
        <v>7</v>
      </c>
      <c r="Q28" s="101">
        <v>8</v>
      </c>
      <c r="R28" s="101">
        <v>0</v>
      </c>
      <c r="S28" s="101">
        <v>6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5</v>
      </c>
      <c r="AB28" s="101">
        <v>2</v>
      </c>
      <c r="AC28" s="101">
        <v>2</v>
      </c>
      <c r="AD28" s="101">
        <v>7</v>
      </c>
      <c r="AE28" s="101">
        <v>7</v>
      </c>
      <c r="AF28" s="101">
        <v>0</v>
      </c>
      <c r="AG28" s="101">
        <v>0</v>
      </c>
      <c r="AH28" s="101">
        <v>3</v>
      </c>
      <c r="AI28" s="101">
        <v>2</v>
      </c>
      <c r="AJ28" s="101">
        <v>0</v>
      </c>
      <c r="AK28" s="101">
        <v>2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56</v>
      </c>
      <c r="D29" s="101">
        <v>30</v>
      </c>
      <c r="E29" s="101">
        <v>2</v>
      </c>
      <c r="F29" s="101">
        <v>9</v>
      </c>
      <c r="G29" s="101">
        <v>138</v>
      </c>
      <c r="H29" s="101">
        <v>16</v>
      </c>
      <c r="I29" s="101">
        <v>3</v>
      </c>
      <c r="J29" s="101">
        <v>3</v>
      </c>
      <c r="K29" s="101">
        <v>0</v>
      </c>
      <c r="L29" s="101">
        <v>7</v>
      </c>
      <c r="M29" s="101">
        <v>17</v>
      </c>
      <c r="N29" s="101">
        <v>8</v>
      </c>
      <c r="O29" s="101">
        <v>2</v>
      </c>
      <c r="P29" s="101">
        <v>89</v>
      </c>
      <c r="Q29" s="101">
        <v>88</v>
      </c>
      <c r="R29" s="101">
        <v>5</v>
      </c>
      <c r="S29" s="101">
        <v>92</v>
      </c>
      <c r="T29" s="101">
        <v>0</v>
      </c>
      <c r="U29" s="101">
        <v>0</v>
      </c>
      <c r="V29" s="101">
        <v>65</v>
      </c>
      <c r="W29" s="101">
        <v>0</v>
      </c>
      <c r="X29" s="101">
        <v>3</v>
      </c>
      <c r="Y29" s="101">
        <v>139</v>
      </c>
      <c r="Z29" s="101">
        <v>3</v>
      </c>
      <c r="AA29" s="101">
        <v>309</v>
      </c>
      <c r="AB29" s="101">
        <v>10</v>
      </c>
      <c r="AC29" s="101">
        <v>10</v>
      </c>
      <c r="AD29" s="101">
        <v>231</v>
      </c>
      <c r="AE29" s="101">
        <v>231</v>
      </c>
      <c r="AF29" s="101">
        <v>6</v>
      </c>
      <c r="AG29" s="101">
        <v>0</v>
      </c>
      <c r="AH29" s="101">
        <v>18</v>
      </c>
      <c r="AI29" s="101">
        <v>13</v>
      </c>
      <c r="AJ29" s="101">
        <v>0</v>
      </c>
      <c r="AK29" s="101">
        <v>34</v>
      </c>
      <c r="AL29" s="101">
        <v>21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128</v>
      </c>
      <c r="D30" s="101">
        <v>21</v>
      </c>
      <c r="E30" s="101">
        <v>1</v>
      </c>
      <c r="F30" s="101">
        <v>22</v>
      </c>
      <c r="G30" s="101">
        <v>225</v>
      </c>
      <c r="H30" s="101">
        <v>81</v>
      </c>
      <c r="I30" s="101">
        <v>2</v>
      </c>
      <c r="J30" s="101">
        <v>34</v>
      </c>
      <c r="K30" s="101">
        <v>0</v>
      </c>
      <c r="L30" s="101">
        <v>57</v>
      </c>
      <c r="M30" s="101">
        <v>134</v>
      </c>
      <c r="N30" s="101">
        <v>42</v>
      </c>
      <c r="O30" s="101">
        <v>2</v>
      </c>
      <c r="P30" s="101">
        <v>275</v>
      </c>
      <c r="Q30" s="101">
        <v>905</v>
      </c>
      <c r="R30" s="101">
        <v>16</v>
      </c>
      <c r="S30" s="101">
        <v>371</v>
      </c>
      <c r="T30" s="101">
        <v>2</v>
      </c>
      <c r="U30" s="101">
        <v>0</v>
      </c>
      <c r="V30" s="101">
        <v>100</v>
      </c>
      <c r="W30" s="101">
        <v>2</v>
      </c>
      <c r="X30" s="101">
        <v>1</v>
      </c>
      <c r="Y30" s="101">
        <v>490</v>
      </c>
      <c r="Z30" s="101">
        <v>2</v>
      </c>
      <c r="AA30" s="101">
        <v>833</v>
      </c>
      <c r="AB30" s="101">
        <v>34</v>
      </c>
      <c r="AC30" s="101">
        <v>34</v>
      </c>
      <c r="AD30" s="101">
        <v>941</v>
      </c>
      <c r="AE30" s="101">
        <v>941</v>
      </c>
      <c r="AF30" s="101">
        <v>2</v>
      </c>
      <c r="AG30" s="101">
        <v>0</v>
      </c>
      <c r="AH30" s="101">
        <v>307</v>
      </c>
      <c r="AI30" s="101">
        <v>281</v>
      </c>
      <c r="AJ30" s="101">
        <v>1</v>
      </c>
      <c r="AK30" s="101">
        <v>308</v>
      </c>
      <c r="AL30" s="101">
        <v>46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155</v>
      </c>
      <c r="D31" s="101">
        <v>27</v>
      </c>
      <c r="E31" s="101">
        <v>34</v>
      </c>
      <c r="F31" s="101">
        <v>77</v>
      </c>
      <c r="G31" s="101">
        <v>338</v>
      </c>
      <c r="H31" s="101">
        <v>97</v>
      </c>
      <c r="I31" s="101">
        <v>3</v>
      </c>
      <c r="J31" s="101">
        <v>46</v>
      </c>
      <c r="K31" s="101">
        <v>4</v>
      </c>
      <c r="L31" s="101">
        <v>70</v>
      </c>
      <c r="M31" s="101">
        <v>351</v>
      </c>
      <c r="N31" s="101">
        <v>128</v>
      </c>
      <c r="O31" s="101">
        <v>22</v>
      </c>
      <c r="P31" s="101">
        <v>548</v>
      </c>
      <c r="Q31" s="101">
        <v>1389</v>
      </c>
      <c r="R31" s="101">
        <v>17</v>
      </c>
      <c r="S31" s="101">
        <v>730</v>
      </c>
      <c r="T31" s="101">
        <v>5</v>
      </c>
      <c r="U31" s="101">
        <v>1</v>
      </c>
      <c r="V31" s="101">
        <v>80</v>
      </c>
      <c r="W31" s="101">
        <v>3</v>
      </c>
      <c r="X31" s="101">
        <v>0</v>
      </c>
      <c r="Y31" s="101">
        <v>596</v>
      </c>
      <c r="Z31" s="101">
        <v>1</v>
      </c>
      <c r="AA31" s="101">
        <v>1333</v>
      </c>
      <c r="AB31" s="101">
        <v>43</v>
      </c>
      <c r="AC31" s="101">
        <v>43</v>
      </c>
      <c r="AD31" s="101">
        <v>1393</v>
      </c>
      <c r="AE31" s="101">
        <v>1393</v>
      </c>
      <c r="AF31" s="101">
        <v>1</v>
      </c>
      <c r="AG31" s="101">
        <v>6</v>
      </c>
      <c r="AH31" s="101">
        <v>377</v>
      </c>
      <c r="AI31" s="101">
        <v>94</v>
      </c>
      <c r="AJ31" s="101">
        <v>18</v>
      </c>
      <c r="AK31" s="101">
        <v>211</v>
      </c>
      <c r="AL31" s="101">
        <v>76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48</v>
      </c>
      <c r="H32" s="101">
        <v>4</v>
      </c>
      <c r="I32" s="101">
        <v>0</v>
      </c>
      <c r="J32" s="101">
        <v>4</v>
      </c>
      <c r="K32" s="101">
        <v>2</v>
      </c>
      <c r="L32" s="101">
        <v>3</v>
      </c>
      <c r="M32" s="101">
        <v>31</v>
      </c>
      <c r="N32" s="101">
        <v>5</v>
      </c>
      <c r="O32" s="101">
        <v>0</v>
      </c>
      <c r="P32" s="101">
        <v>34</v>
      </c>
      <c r="Q32" s="101">
        <v>85</v>
      </c>
      <c r="R32" s="101">
        <v>2</v>
      </c>
      <c r="S32" s="101">
        <v>59</v>
      </c>
      <c r="T32" s="101">
        <v>0</v>
      </c>
      <c r="U32" s="101">
        <v>0</v>
      </c>
      <c r="V32" s="101">
        <v>10</v>
      </c>
      <c r="W32" s="101">
        <v>0</v>
      </c>
      <c r="X32" s="101">
        <v>0</v>
      </c>
      <c r="Y32" s="101">
        <v>50</v>
      </c>
      <c r="Z32" s="101">
        <v>5</v>
      </c>
      <c r="AA32" s="101">
        <v>198</v>
      </c>
      <c r="AB32" s="101">
        <v>3</v>
      </c>
      <c r="AC32" s="101">
        <v>3</v>
      </c>
      <c r="AD32" s="101">
        <v>131</v>
      </c>
      <c r="AE32" s="101">
        <v>131</v>
      </c>
      <c r="AF32" s="101">
        <v>0</v>
      </c>
      <c r="AG32" s="101">
        <v>0</v>
      </c>
      <c r="AH32" s="101">
        <v>41</v>
      </c>
      <c r="AI32" s="101">
        <v>6</v>
      </c>
      <c r="AJ32" s="101">
        <v>1</v>
      </c>
      <c r="AK32" s="101">
        <v>26</v>
      </c>
      <c r="AL32" s="101">
        <v>6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98</v>
      </c>
      <c r="D33" s="101">
        <v>76</v>
      </c>
      <c r="E33" s="101">
        <v>9</v>
      </c>
      <c r="F33" s="101">
        <v>78</v>
      </c>
      <c r="G33" s="101">
        <v>626</v>
      </c>
      <c r="H33" s="101">
        <v>270</v>
      </c>
      <c r="I33" s="101">
        <v>5</v>
      </c>
      <c r="J33" s="101">
        <v>18</v>
      </c>
      <c r="K33" s="101">
        <v>15</v>
      </c>
      <c r="L33" s="101">
        <v>92</v>
      </c>
      <c r="M33" s="101">
        <v>549</v>
      </c>
      <c r="N33" s="101">
        <v>197</v>
      </c>
      <c r="O33" s="101">
        <v>12</v>
      </c>
      <c r="P33" s="101">
        <v>507</v>
      </c>
      <c r="Q33" s="101">
        <v>1904</v>
      </c>
      <c r="R33" s="101">
        <v>44</v>
      </c>
      <c r="S33" s="101">
        <v>863</v>
      </c>
      <c r="T33" s="101">
        <v>14</v>
      </c>
      <c r="U33" s="101">
        <v>0</v>
      </c>
      <c r="V33" s="101">
        <v>189</v>
      </c>
      <c r="W33" s="101">
        <v>22</v>
      </c>
      <c r="X33" s="101">
        <v>4</v>
      </c>
      <c r="Y33" s="101">
        <v>849</v>
      </c>
      <c r="Z33" s="101">
        <v>45</v>
      </c>
      <c r="AA33" s="101">
        <v>2485</v>
      </c>
      <c r="AB33" s="101">
        <v>37</v>
      </c>
      <c r="AC33" s="101">
        <v>37</v>
      </c>
      <c r="AD33" s="101">
        <v>2836</v>
      </c>
      <c r="AE33" s="101">
        <v>2836</v>
      </c>
      <c r="AF33" s="101">
        <v>3</v>
      </c>
      <c r="AG33" s="101">
        <v>9</v>
      </c>
      <c r="AH33" s="101">
        <v>1633</v>
      </c>
      <c r="AI33" s="101">
        <v>104</v>
      </c>
      <c r="AJ33" s="101">
        <v>22</v>
      </c>
      <c r="AK33" s="101">
        <v>348</v>
      </c>
      <c r="AL33" s="101">
        <v>172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4</v>
      </c>
      <c r="G34" s="101">
        <v>22</v>
      </c>
      <c r="H34" s="101">
        <v>8</v>
      </c>
      <c r="I34" s="101">
        <v>0</v>
      </c>
      <c r="J34" s="101">
        <v>5</v>
      </c>
      <c r="K34" s="101">
        <v>0</v>
      </c>
      <c r="L34" s="101">
        <v>10</v>
      </c>
      <c r="M34" s="101">
        <v>37</v>
      </c>
      <c r="N34" s="101">
        <v>18</v>
      </c>
      <c r="O34" s="101">
        <v>0</v>
      </c>
      <c r="P34" s="101">
        <v>45</v>
      </c>
      <c r="Q34" s="101">
        <v>94</v>
      </c>
      <c r="R34" s="101">
        <v>5</v>
      </c>
      <c r="S34" s="101">
        <v>31</v>
      </c>
      <c r="T34" s="101">
        <v>0</v>
      </c>
      <c r="U34" s="101">
        <v>0</v>
      </c>
      <c r="V34" s="101">
        <v>6</v>
      </c>
      <c r="W34" s="101">
        <v>2</v>
      </c>
      <c r="X34" s="101">
        <v>0</v>
      </c>
      <c r="Y34" s="101">
        <v>60</v>
      </c>
      <c r="Z34" s="101">
        <v>2</v>
      </c>
      <c r="AA34" s="101">
        <v>139</v>
      </c>
      <c r="AB34" s="101">
        <v>0</v>
      </c>
      <c r="AC34" s="101">
        <v>0</v>
      </c>
      <c r="AD34" s="101">
        <v>310</v>
      </c>
      <c r="AE34" s="101">
        <v>310</v>
      </c>
      <c r="AF34" s="101">
        <v>2</v>
      </c>
      <c r="AG34" s="101">
        <v>0</v>
      </c>
      <c r="AH34" s="101">
        <v>59</v>
      </c>
      <c r="AI34" s="101">
        <v>11</v>
      </c>
      <c r="AJ34" s="101">
        <v>0</v>
      </c>
      <c r="AK34" s="101">
        <v>46</v>
      </c>
      <c r="AL34" s="101">
        <v>17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0</v>
      </c>
      <c r="F35" s="101">
        <v>0</v>
      </c>
      <c r="G35" s="101">
        <v>17</v>
      </c>
      <c r="H35" s="101">
        <v>10</v>
      </c>
      <c r="I35" s="101">
        <v>0</v>
      </c>
      <c r="J35" s="101">
        <v>1</v>
      </c>
      <c r="K35" s="101">
        <v>0</v>
      </c>
      <c r="L35" s="101">
        <v>1</v>
      </c>
      <c r="M35" s="101">
        <v>15</v>
      </c>
      <c r="N35" s="101">
        <v>4</v>
      </c>
      <c r="O35" s="101">
        <v>0</v>
      </c>
      <c r="P35" s="101">
        <v>55</v>
      </c>
      <c r="Q35" s="101">
        <v>91</v>
      </c>
      <c r="R35" s="101">
        <v>2</v>
      </c>
      <c r="S35" s="101">
        <v>62</v>
      </c>
      <c r="T35" s="101">
        <v>1</v>
      </c>
      <c r="U35" s="101">
        <v>0</v>
      </c>
      <c r="V35" s="101">
        <v>8</v>
      </c>
      <c r="W35" s="101">
        <v>0</v>
      </c>
      <c r="X35" s="101">
        <v>0</v>
      </c>
      <c r="Y35" s="101">
        <v>18</v>
      </c>
      <c r="Z35" s="101">
        <v>0</v>
      </c>
      <c r="AA35" s="101">
        <v>66</v>
      </c>
      <c r="AB35" s="101">
        <v>1</v>
      </c>
      <c r="AC35" s="101">
        <v>1</v>
      </c>
      <c r="AD35" s="101">
        <v>115</v>
      </c>
      <c r="AE35" s="101">
        <v>115</v>
      </c>
      <c r="AF35" s="101">
        <v>0</v>
      </c>
      <c r="AG35" s="101">
        <v>0</v>
      </c>
      <c r="AH35" s="101">
        <v>19</v>
      </c>
      <c r="AI35" s="101">
        <v>20</v>
      </c>
      <c r="AJ35" s="101">
        <v>0</v>
      </c>
      <c r="AK35" s="101">
        <v>31</v>
      </c>
      <c r="AL35" s="101">
        <v>3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8</v>
      </c>
      <c r="D36" s="101">
        <v>4</v>
      </c>
      <c r="E36" s="101">
        <v>0</v>
      </c>
      <c r="F36" s="101">
        <v>21</v>
      </c>
      <c r="G36" s="101">
        <v>25</v>
      </c>
      <c r="H36" s="101">
        <v>11</v>
      </c>
      <c r="I36" s="101">
        <v>7</v>
      </c>
      <c r="J36" s="101">
        <v>0</v>
      </c>
      <c r="K36" s="101">
        <v>7</v>
      </c>
      <c r="L36" s="101">
        <v>8</v>
      </c>
      <c r="M36" s="101">
        <v>176</v>
      </c>
      <c r="N36" s="101">
        <v>5</v>
      </c>
      <c r="O36" s="101">
        <v>0</v>
      </c>
      <c r="P36" s="101">
        <v>60</v>
      </c>
      <c r="Q36" s="101">
        <v>62</v>
      </c>
      <c r="R36" s="101">
        <v>6</v>
      </c>
      <c r="S36" s="101">
        <v>163</v>
      </c>
      <c r="T36" s="101">
        <v>0</v>
      </c>
      <c r="U36" s="101">
        <v>0</v>
      </c>
      <c r="V36" s="101">
        <v>2</v>
      </c>
      <c r="W36" s="101">
        <v>2</v>
      </c>
      <c r="X36" s="101">
        <v>0</v>
      </c>
      <c r="Y36" s="101">
        <v>62</v>
      </c>
      <c r="Z36" s="101">
        <v>1</v>
      </c>
      <c r="AA36" s="101">
        <v>175</v>
      </c>
      <c r="AB36" s="101">
        <v>0</v>
      </c>
      <c r="AC36" s="101">
        <v>0</v>
      </c>
      <c r="AD36" s="101">
        <v>437</v>
      </c>
      <c r="AE36" s="101">
        <v>437</v>
      </c>
      <c r="AF36" s="101">
        <v>0</v>
      </c>
      <c r="AG36" s="101">
        <v>1</v>
      </c>
      <c r="AH36" s="101">
        <v>154</v>
      </c>
      <c r="AI36" s="101">
        <v>33</v>
      </c>
      <c r="AJ36" s="101">
        <v>0</v>
      </c>
      <c r="AK36" s="101">
        <v>56</v>
      </c>
      <c r="AL36" s="101">
        <v>15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</v>
      </c>
      <c r="O37" s="101">
        <v>0</v>
      </c>
      <c r="P37" s="101">
        <v>1</v>
      </c>
      <c r="Q37" s="101">
        <v>3</v>
      </c>
      <c r="R37" s="101">
        <v>0</v>
      </c>
      <c r="S37" s="101">
        <v>3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4</v>
      </c>
      <c r="AE37" s="101">
        <v>4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0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12</v>
      </c>
      <c r="D38" s="101">
        <v>19</v>
      </c>
      <c r="E38" s="101">
        <v>0</v>
      </c>
      <c r="F38" s="101">
        <v>22</v>
      </c>
      <c r="G38" s="101">
        <v>41</v>
      </c>
      <c r="H38" s="101">
        <v>44</v>
      </c>
      <c r="I38" s="101">
        <v>0</v>
      </c>
      <c r="J38" s="101">
        <v>22</v>
      </c>
      <c r="K38" s="101">
        <v>3</v>
      </c>
      <c r="L38" s="101">
        <v>19</v>
      </c>
      <c r="M38" s="101">
        <v>110</v>
      </c>
      <c r="N38" s="101">
        <v>29</v>
      </c>
      <c r="O38" s="101">
        <v>2</v>
      </c>
      <c r="P38" s="101">
        <v>308</v>
      </c>
      <c r="Q38" s="101">
        <v>727</v>
      </c>
      <c r="R38" s="101">
        <v>5</v>
      </c>
      <c r="S38" s="101">
        <v>183</v>
      </c>
      <c r="T38" s="101">
        <v>0</v>
      </c>
      <c r="U38" s="101">
        <v>0</v>
      </c>
      <c r="V38" s="101">
        <v>16</v>
      </c>
      <c r="W38" s="101">
        <v>0</v>
      </c>
      <c r="X38" s="101">
        <v>2</v>
      </c>
      <c r="Y38" s="101">
        <v>76</v>
      </c>
      <c r="Z38" s="101">
        <v>0</v>
      </c>
      <c r="AA38" s="101">
        <v>488</v>
      </c>
      <c r="AB38" s="101">
        <v>7</v>
      </c>
      <c r="AC38" s="101">
        <v>7</v>
      </c>
      <c r="AD38" s="101">
        <v>724</v>
      </c>
      <c r="AE38" s="101">
        <v>724</v>
      </c>
      <c r="AF38" s="101">
        <v>2</v>
      </c>
      <c r="AG38" s="101">
        <v>2</v>
      </c>
      <c r="AH38" s="101">
        <v>185</v>
      </c>
      <c r="AI38" s="101">
        <v>116</v>
      </c>
      <c r="AJ38" s="101">
        <v>2</v>
      </c>
      <c r="AK38" s="101">
        <v>217</v>
      </c>
      <c r="AL38" s="101">
        <v>15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1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15</v>
      </c>
      <c r="Q39" s="101">
        <v>44</v>
      </c>
      <c r="R39" s="101">
        <v>1</v>
      </c>
      <c r="S39" s="101">
        <v>29</v>
      </c>
      <c r="T39" s="101">
        <v>0</v>
      </c>
      <c r="U39" s="101">
        <v>0</v>
      </c>
      <c r="V39" s="101">
        <v>1</v>
      </c>
      <c r="W39" s="101">
        <v>0</v>
      </c>
      <c r="X39" s="101">
        <v>0</v>
      </c>
      <c r="Y39" s="101">
        <v>6</v>
      </c>
      <c r="Z39" s="101">
        <v>0</v>
      </c>
      <c r="AA39" s="101">
        <v>48</v>
      </c>
      <c r="AB39" s="101">
        <v>1</v>
      </c>
      <c r="AC39" s="101">
        <v>1</v>
      </c>
      <c r="AD39" s="101">
        <v>69</v>
      </c>
      <c r="AE39" s="101">
        <v>69</v>
      </c>
      <c r="AF39" s="101">
        <v>0</v>
      </c>
      <c r="AG39" s="101">
        <v>0</v>
      </c>
      <c r="AH39" s="101">
        <v>20</v>
      </c>
      <c r="AI39" s="101">
        <v>1</v>
      </c>
      <c r="AJ39" s="101">
        <v>0</v>
      </c>
      <c r="AK39" s="101">
        <v>19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7</v>
      </c>
      <c r="D40" s="101">
        <v>3</v>
      </c>
      <c r="E40" s="101">
        <v>4</v>
      </c>
      <c r="F40" s="101">
        <v>9</v>
      </c>
      <c r="G40" s="101">
        <v>26</v>
      </c>
      <c r="H40" s="101">
        <v>24</v>
      </c>
      <c r="I40" s="101">
        <v>0</v>
      </c>
      <c r="J40" s="101">
        <v>4</v>
      </c>
      <c r="K40" s="101">
        <v>0</v>
      </c>
      <c r="L40" s="101">
        <v>3</v>
      </c>
      <c r="M40" s="101">
        <v>33</v>
      </c>
      <c r="N40" s="101">
        <v>15</v>
      </c>
      <c r="O40" s="101">
        <v>2</v>
      </c>
      <c r="P40" s="101">
        <v>104</v>
      </c>
      <c r="Q40" s="101">
        <v>122</v>
      </c>
      <c r="R40" s="101">
        <v>3</v>
      </c>
      <c r="S40" s="101">
        <v>96</v>
      </c>
      <c r="T40" s="101">
        <v>1</v>
      </c>
      <c r="U40" s="101">
        <v>0</v>
      </c>
      <c r="V40" s="101">
        <v>4</v>
      </c>
      <c r="W40" s="101">
        <v>1</v>
      </c>
      <c r="X40" s="101">
        <v>0</v>
      </c>
      <c r="Y40" s="101">
        <v>84</v>
      </c>
      <c r="Z40" s="101">
        <v>5</v>
      </c>
      <c r="AA40" s="101">
        <v>208</v>
      </c>
      <c r="AB40" s="101">
        <v>0</v>
      </c>
      <c r="AC40" s="101">
        <v>0</v>
      </c>
      <c r="AD40" s="101">
        <v>254</v>
      </c>
      <c r="AE40" s="101">
        <v>254</v>
      </c>
      <c r="AF40" s="101">
        <v>0</v>
      </c>
      <c r="AG40" s="101">
        <v>1</v>
      </c>
      <c r="AH40" s="101">
        <v>78</v>
      </c>
      <c r="AI40" s="101">
        <v>28</v>
      </c>
      <c r="AJ40" s="101">
        <v>0</v>
      </c>
      <c r="AK40" s="101">
        <v>66</v>
      </c>
      <c r="AL40" s="101">
        <v>7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219</v>
      </c>
      <c r="D41" s="101">
        <v>74</v>
      </c>
      <c r="E41" s="101">
        <v>19</v>
      </c>
      <c r="F41" s="101">
        <v>49</v>
      </c>
      <c r="G41" s="101">
        <v>402</v>
      </c>
      <c r="H41" s="101">
        <v>133</v>
      </c>
      <c r="I41" s="101">
        <v>0</v>
      </c>
      <c r="J41" s="101">
        <v>110</v>
      </c>
      <c r="K41" s="101">
        <v>3</v>
      </c>
      <c r="L41" s="101">
        <v>286</v>
      </c>
      <c r="M41" s="101">
        <v>448</v>
      </c>
      <c r="N41" s="101">
        <v>93</v>
      </c>
      <c r="O41" s="101">
        <v>41</v>
      </c>
      <c r="P41" s="101">
        <v>567</v>
      </c>
      <c r="Q41" s="101">
        <v>1946</v>
      </c>
      <c r="R41" s="101">
        <v>33</v>
      </c>
      <c r="S41" s="101">
        <v>945</v>
      </c>
      <c r="T41" s="101">
        <v>0</v>
      </c>
      <c r="U41" s="101">
        <v>0</v>
      </c>
      <c r="V41" s="101">
        <v>229</v>
      </c>
      <c r="W41" s="101">
        <v>3</v>
      </c>
      <c r="X41" s="101">
        <v>0</v>
      </c>
      <c r="Y41" s="101">
        <v>788</v>
      </c>
      <c r="Z41" s="101">
        <v>3</v>
      </c>
      <c r="AA41" s="101">
        <v>1587</v>
      </c>
      <c r="AB41" s="101">
        <v>102</v>
      </c>
      <c r="AC41" s="101">
        <v>102</v>
      </c>
      <c r="AD41" s="101">
        <v>1932</v>
      </c>
      <c r="AE41" s="101">
        <v>1932</v>
      </c>
      <c r="AF41" s="101">
        <v>2</v>
      </c>
      <c r="AG41" s="101">
        <v>14</v>
      </c>
      <c r="AH41" s="101">
        <v>679</v>
      </c>
      <c r="AI41" s="101">
        <v>210</v>
      </c>
      <c r="AJ41" s="101">
        <v>0</v>
      </c>
      <c r="AK41" s="101">
        <v>320</v>
      </c>
      <c r="AL41" s="101">
        <v>105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138</v>
      </c>
      <c r="D42" s="101">
        <v>368</v>
      </c>
      <c r="E42" s="101">
        <v>13</v>
      </c>
      <c r="F42" s="101">
        <v>114</v>
      </c>
      <c r="G42" s="101">
        <v>1195</v>
      </c>
      <c r="H42" s="101">
        <v>438</v>
      </c>
      <c r="I42" s="101">
        <v>23</v>
      </c>
      <c r="J42" s="101">
        <v>75</v>
      </c>
      <c r="K42" s="101">
        <v>10</v>
      </c>
      <c r="L42" s="101">
        <v>239</v>
      </c>
      <c r="M42" s="101">
        <v>1003</v>
      </c>
      <c r="N42" s="101">
        <v>407</v>
      </c>
      <c r="O42" s="101">
        <v>35</v>
      </c>
      <c r="P42" s="101">
        <v>1259</v>
      </c>
      <c r="Q42" s="101">
        <v>1544</v>
      </c>
      <c r="R42" s="101">
        <v>132</v>
      </c>
      <c r="S42" s="101">
        <v>2454</v>
      </c>
      <c r="T42" s="101">
        <v>11</v>
      </c>
      <c r="U42" s="101">
        <v>0</v>
      </c>
      <c r="V42" s="101">
        <v>269</v>
      </c>
      <c r="W42" s="101">
        <v>198</v>
      </c>
      <c r="X42" s="101">
        <v>8</v>
      </c>
      <c r="Y42" s="101">
        <v>1754</v>
      </c>
      <c r="Z42" s="101">
        <v>252</v>
      </c>
      <c r="AA42" s="101">
        <v>2625</v>
      </c>
      <c r="AB42" s="101">
        <v>63</v>
      </c>
      <c r="AC42" s="101">
        <v>63</v>
      </c>
      <c r="AD42" s="101">
        <v>3648</v>
      </c>
      <c r="AE42" s="101">
        <v>3648</v>
      </c>
      <c r="AF42" s="101">
        <v>11</v>
      </c>
      <c r="AG42" s="101">
        <v>24</v>
      </c>
      <c r="AH42" s="101">
        <v>1527</v>
      </c>
      <c r="AI42" s="101">
        <v>166</v>
      </c>
      <c r="AJ42" s="101">
        <v>11</v>
      </c>
      <c r="AK42" s="101">
        <v>612</v>
      </c>
      <c r="AL42" s="101">
        <v>71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101</v>
      </c>
      <c r="D43" s="101">
        <v>77</v>
      </c>
      <c r="E43" s="101">
        <v>8</v>
      </c>
      <c r="F43" s="101">
        <v>31</v>
      </c>
      <c r="G43" s="101">
        <v>299</v>
      </c>
      <c r="H43" s="101">
        <v>83</v>
      </c>
      <c r="I43" s="101">
        <v>3</v>
      </c>
      <c r="J43" s="101">
        <v>23</v>
      </c>
      <c r="K43" s="101">
        <v>22</v>
      </c>
      <c r="L43" s="101">
        <v>92</v>
      </c>
      <c r="M43" s="101">
        <v>356</v>
      </c>
      <c r="N43" s="101">
        <v>78</v>
      </c>
      <c r="O43" s="101">
        <v>16</v>
      </c>
      <c r="P43" s="101">
        <v>313</v>
      </c>
      <c r="Q43" s="101">
        <v>502</v>
      </c>
      <c r="R43" s="101">
        <v>22</v>
      </c>
      <c r="S43" s="101">
        <v>572</v>
      </c>
      <c r="T43" s="101">
        <v>2</v>
      </c>
      <c r="U43" s="101">
        <v>0</v>
      </c>
      <c r="V43" s="101">
        <v>72</v>
      </c>
      <c r="W43" s="101">
        <v>2</v>
      </c>
      <c r="X43" s="101">
        <v>1</v>
      </c>
      <c r="Y43" s="101">
        <v>373</v>
      </c>
      <c r="Z43" s="101">
        <v>47</v>
      </c>
      <c r="AA43" s="101">
        <v>964</v>
      </c>
      <c r="AB43" s="101">
        <v>48</v>
      </c>
      <c r="AC43" s="101">
        <v>48</v>
      </c>
      <c r="AD43" s="101">
        <v>1101</v>
      </c>
      <c r="AE43" s="101">
        <v>1101</v>
      </c>
      <c r="AF43" s="101">
        <v>1</v>
      </c>
      <c r="AG43" s="101">
        <v>1</v>
      </c>
      <c r="AH43" s="101">
        <v>313</v>
      </c>
      <c r="AI43" s="101">
        <v>98</v>
      </c>
      <c r="AJ43" s="101">
        <v>4</v>
      </c>
      <c r="AK43" s="101">
        <v>150</v>
      </c>
      <c r="AL43" s="101">
        <v>36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9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3</v>
      </c>
      <c r="N44" s="101">
        <v>3</v>
      </c>
      <c r="O44" s="101">
        <v>0</v>
      </c>
      <c r="P44" s="101">
        <v>6</v>
      </c>
      <c r="Q44" s="101">
        <v>8</v>
      </c>
      <c r="R44" s="101">
        <v>0</v>
      </c>
      <c r="S44" s="101">
        <v>3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18</v>
      </c>
      <c r="Z44" s="101">
        <v>0</v>
      </c>
      <c r="AA44" s="101">
        <v>28</v>
      </c>
      <c r="AB44" s="101">
        <v>1</v>
      </c>
      <c r="AC44" s="101">
        <v>1</v>
      </c>
      <c r="AD44" s="101">
        <v>9</v>
      </c>
      <c r="AE44" s="101">
        <v>9</v>
      </c>
      <c r="AF44" s="101">
        <v>0</v>
      </c>
      <c r="AG44" s="101">
        <v>0</v>
      </c>
      <c r="AH44" s="101">
        <v>1</v>
      </c>
      <c r="AI44" s="101">
        <v>7</v>
      </c>
      <c r="AJ44" s="101">
        <v>0</v>
      </c>
      <c r="AK44" s="101">
        <v>1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164</v>
      </c>
      <c r="D45" s="101">
        <v>84</v>
      </c>
      <c r="E45" s="101">
        <v>6</v>
      </c>
      <c r="F45" s="101">
        <v>38</v>
      </c>
      <c r="G45" s="101">
        <v>456</v>
      </c>
      <c r="H45" s="101">
        <v>209</v>
      </c>
      <c r="I45" s="101">
        <v>10</v>
      </c>
      <c r="J45" s="101">
        <v>60</v>
      </c>
      <c r="K45" s="101">
        <v>12</v>
      </c>
      <c r="L45" s="101">
        <v>162</v>
      </c>
      <c r="M45" s="101">
        <v>217</v>
      </c>
      <c r="N45" s="101">
        <v>118</v>
      </c>
      <c r="O45" s="101">
        <v>20</v>
      </c>
      <c r="P45" s="101">
        <v>422</v>
      </c>
      <c r="Q45" s="101">
        <v>746</v>
      </c>
      <c r="R45" s="101">
        <v>6</v>
      </c>
      <c r="S45" s="101">
        <v>594</v>
      </c>
      <c r="T45" s="101">
        <v>2</v>
      </c>
      <c r="U45" s="101">
        <v>0</v>
      </c>
      <c r="V45" s="101">
        <v>136</v>
      </c>
      <c r="W45" s="101">
        <v>3</v>
      </c>
      <c r="X45" s="101">
        <v>1</v>
      </c>
      <c r="Y45" s="101">
        <v>471</v>
      </c>
      <c r="Z45" s="101">
        <v>6</v>
      </c>
      <c r="AA45" s="101">
        <v>953</v>
      </c>
      <c r="AB45" s="101">
        <v>49</v>
      </c>
      <c r="AC45" s="101">
        <v>49</v>
      </c>
      <c r="AD45" s="101">
        <v>1050</v>
      </c>
      <c r="AE45" s="101">
        <v>1050</v>
      </c>
      <c r="AF45" s="101">
        <v>1</v>
      </c>
      <c r="AG45" s="101">
        <v>7</v>
      </c>
      <c r="AH45" s="101">
        <v>274</v>
      </c>
      <c r="AI45" s="101">
        <v>91</v>
      </c>
      <c r="AJ45" s="101">
        <v>4</v>
      </c>
      <c r="AK45" s="101">
        <v>100</v>
      </c>
      <c r="AL45" s="101">
        <v>25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15</v>
      </c>
      <c r="H46" s="101">
        <v>8</v>
      </c>
      <c r="I46" s="101">
        <v>0</v>
      </c>
      <c r="J46" s="101">
        <v>4</v>
      </c>
      <c r="K46" s="101">
        <v>0</v>
      </c>
      <c r="L46" s="101">
        <v>2</v>
      </c>
      <c r="M46" s="101">
        <v>4</v>
      </c>
      <c r="N46" s="101">
        <v>12</v>
      </c>
      <c r="O46" s="101">
        <v>0</v>
      </c>
      <c r="P46" s="101">
        <v>17</v>
      </c>
      <c r="Q46" s="101">
        <v>27</v>
      </c>
      <c r="R46" s="101">
        <v>1</v>
      </c>
      <c r="S46" s="101">
        <v>17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8</v>
      </c>
      <c r="Z46" s="101">
        <v>2</v>
      </c>
      <c r="AA46" s="101">
        <v>17</v>
      </c>
      <c r="AB46" s="101">
        <v>2</v>
      </c>
      <c r="AC46" s="101">
        <v>2</v>
      </c>
      <c r="AD46" s="101">
        <v>22</v>
      </c>
      <c r="AE46" s="101">
        <v>22</v>
      </c>
      <c r="AF46" s="101">
        <v>0</v>
      </c>
      <c r="AG46" s="101">
        <v>0</v>
      </c>
      <c r="AH46" s="101">
        <v>2</v>
      </c>
      <c r="AI46" s="101">
        <v>2</v>
      </c>
      <c r="AJ46" s="101">
        <v>0</v>
      </c>
      <c r="AK46" s="101">
        <v>8</v>
      </c>
      <c r="AL46" s="101">
        <v>3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308</v>
      </c>
      <c r="D47" s="101">
        <v>98</v>
      </c>
      <c r="E47" s="101">
        <v>26</v>
      </c>
      <c r="F47" s="101">
        <v>61</v>
      </c>
      <c r="G47" s="101">
        <v>963</v>
      </c>
      <c r="H47" s="101">
        <v>363</v>
      </c>
      <c r="I47" s="101">
        <v>0</v>
      </c>
      <c r="J47" s="101">
        <v>219</v>
      </c>
      <c r="K47" s="101">
        <v>17</v>
      </c>
      <c r="L47" s="101">
        <v>98</v>
      </c>
      <c r="M47" s="101">
        <v>335</v>
      </c>
      <c r="N47" s="101">
        <v>190</v>
      </c>
      <c r="O47" s="101">
        <v>26</v>
      </c>
      <c r="P47" s="101">
        <v>621</v>
      </c>
      <c r="Q47" s="101">
        <v>1267</v>
      </c>
      <c r="R47" s="101">
        <v>32</v>
      </c>
      <c r="S47" s="101">
        <v>605</v>
      </c>
      <c r="T47" s="101">
        <v>4</v>
      </c>
      <c r="U47" s="101">
        <v>0</v>
      </c>
      <c r="V47" s="101">
        <v>104</v>
      </c>
      <c r="W47" s="101">
        <v>0</v>
      </c>
      <c r="X47" s="101">
        <v>0</v>
      </c>
      <c r="Y47" s="101">
        <v>861</v>
      </c>
      <c r="Z47" s="101">
        <v>4</v>
      </c>
      <c r="AA47" s="101">
        <v>2287</v>
      </c>
      <c r="AB47" s="101">
        <v>81</v>
      </c>
      <c r="AC47" s="101">
        <v>81</v>
      </c>
      <c r="AD47" s="101">
        <v>3012</v>
      </c>
      <c r="AE47" s="101">
        <v>3012</v>
      </c>
      <c r="AF47" s="101">
        <v>2</v>
      </c>
      <c r="AG47" s="101">
        <v>1</v>
      </c>
      <c r="AH47" s="101">
        <v>707</v>
      </c>
      <c r="AI47" s="101">
        <v>315</v>
      </c>
      <c r="AJ47" s="101">
        <v>14</v>
      </c>
      <c r="AK47" s="101">
        <v>646</v>
      </c>
      <c r="AL47" s="101">
        <v>137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57</v>
      </c>
      <c r="D48" s="101">
        <v>32</v>
      </c>
      <c r="E48" s="101">
        <v>8</v>
      </c>
      <c r="F48" s="101">
        <v>24</v>
      </c>
      <c r="G48" s="101">
        <v>163</v>
      </c>
      <c r="H48" s="101">
        <v>71</v>
      </c>
      <c r="I48" s="101">
        <v>2</v>
      </c>
      <c r="J48" s="101">
        <v>36</v>
      </c>
      <c r="K48" s="101">
        <v>1</v>
      </c>
      <c r="L48" s="101">
        <v>23</v>
      </c>
      <c r="M48" s="101">
        <v>153</v>
      </c>
      <c r="N48" s="101">
        <v>43</v>
      </c>
      <c r="O48" s="101">
        <v>13</v>
      </c>
      <c r="P48" s="101">
        <v>161</v>
      </c>
      <c r="Q48" s="101">
        <v>448</v>
      </c>
      <c r="R48" s="101">
        <v>7</v>
      </c>
      <c r="S48" s="101">
        <v>361</v>
      </c>
      <c r="T48" s="101">
        <v>0</v>
      </c>
      <c r="U48" s="101">
        <v>0</v>
      </c>
      <c r="V48" s="101">
        <v>84</v>
      </c>
      <c r="W48" s="101">
        <v>10</v>
      </c>
      <c r="X48" s="101">
        <v>3</v>
      </c>
      <c r="Y48" s="101">
        <v>169</v>
      </c>
      <c r="Z48" s="101">
        <v>23</v>
      </c>
      <c r="AA48" s="101">
        <v>732</v>
      </c>
      <c r="AB48" s="101">
        <v>31</v>
      </c>
      <c r="AC48" s="101">
        <v>31</v>
      </c>
      <c r="AD48" s="101">
        <v>562</v>
      </c>
      <c r="AE48" s="101">
        <v>562</v>
      </c>
      <c r="AF48" s="101">
        <v>4</v>
      </c>
      <c r="AG48" s="101">
        <v>0</v>
      </c>
      <c r="AH48" s="101">
        <v>218</v>
      </c>
      <c r="AI48" s="101">
        <v>56</v>
      </c>
      <c r="AJ48" s="101">
        <v>3</v>
      </c>
      <c r="AK48" s="101">
        <v>100</v>
      </c>
      <c r="AL48" s="101">
        <v>66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202</v>
      </c>
      <c r="D49" s="101">
        <v>64</v>
      </c>
      <c r="E49" s="101">
        <v>17</v>
      </c>
      <c r="F49" s="101">
        <v>76</v>
      </c>
      <c r="G49" s="101">
        <v>528</v>
      </c>
      <c r="H49" s="101">
        <v>167</v>
      </c>
      <c r="I49" s="101">
        <v>14</v>
      </c>
      <c r="J49" s="101">
        <v>54</v>
      </c>
      <c r="K49" s="101">
        <v>9</v>
      </c>
      <c r="L49" s="101">
        <v>118</v>
      </c>
      <c r="M49" s="101">
        <v>436</v>
      </c>
      <c r="N49" s="101">
        <v>197</v>
      </c>
      <c r="O49" s="101">
        <v>44</v>
      </c>
      <c r="P49" s="101">
        <v>1016</v>
      </c>
      <c r="Q49" s="101">
        <v>1336</v>
      </c>
      <c r="R49" s="101">
        <v>33</v>
      </c>
      <c r="S49" s="101">
        <v>888</v>
      </c>
      <c r="T49" s="101">
        <v>5</v>
      </c>
      <c r="U49" s="101">
        <v>1</v>
      </c>
      <c r="V49" s="101">
        <v>104</v>
      </c>
      <c r="W49" s="101">
        <v>10</v>
      </c>
      <c r="X49" s="101">
        <v>3</v>
      </c>
      <c r="Y49" s="101">
        <v>870</v>
      </c>
      <c r="Z49" s="101">
        <v>14</v>
      </c>
      <c r="AA49" s="101">
        <v>1785</v>
      </c>
      <c r="AB49" s="101">
        <v>98</v>
      </c>
      <c r="AC49" s="101">
        <v>98</v>
      </c>
      <c r="AD49" s="101">
        <v>1700</v>
      </c>
      <c r="AE49" s="101">
        <v>1700</v>
      </c>
      <c r="AF49" s="101">
        <v>12</v>
      </c>
      <c r="AG49" s="101">
        <v>31</v>
      </c>
      <c r="AH49" s="101">
        <v>655</v>
      </c>
      <c r="AI49" s="101">
        <v>76</v>
      </c>
      <c r="AJ49" s="101">
        <v>17</v>
      </c>
      <c r="AK49" s="101">
        <v>219</v>
      </c>
      <c r="AL49" s="101">
        <v>64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47</v>
      </c>
      <c r="D50" s="101">
        <v>18</v>
      </c>
      <c r="E50" s="101">
        <v>5</v>
      </c>
      <c r="F50" s="101">
        <v>24</v>
      </c>
      <c r="G50" s="101">
        <v>130</v>
      </c>
      <c r="H50" s="101">
        <v>64</v>
      </c>
      <c r="I50" s="101">
        <v>3</v>
      </c>
      <c r="J50" s="101">
        <v>31</v>
      </c>
      <c r="K50" s="101">
        <v>16</v>
      </c>
      <c r="L50" s="101">
        <v>37</v>
      </c>
      <c r="M50" s="101">
        <v>377</v>
      </c>
      <c r="N50" s="101">
        <v>66</v>
      </c>
      <c r="O50" s="101">
        <v>8</v>
      </c>
      <c r="P50" s="101">
        <v>246</v>
      </c>
      <c r="Q50" s="101">
        <v>363</v>
      </c>
      <c r="R50" s="101">
        <v>44</v>
      </c>
      <c r="S50" s="101">
        <v>369</v>
      </c>
      <c r="T50" s="101">
        <v>20</v>
      </c>
      <c r="U50" s="101">
        <v>0</v>
      </c>
      <c r="V50" s="101">
        <v>76</v>
      </c>
      <c r="W50" s="101">
        <v>2</v>
      </c>
      <c r="X50" s="101">
        <v>0</v>
      </c>
      <c r="Y50" s="101">
        <v>300</v>
      </c>
      <c r="Z50" s="101">
        <v>20</v>
      </c>
      <c r="AA50" s="101">
        <v>721</v>
      </c>
      <c r="AB50" s="101">
        <v>6</v>
      </c>
      <c r="AC50" s="101">
        <v>6</v>
      </c>
      <c r="AD50" s="101">
        <v>556</v>
      </c>
      <c r="AE50" s="101">
        <v>556</v>
      </c>
      <c r="AF50" s="101">
        <v>0</v>
      </c>
      <c r="AG50" s="101">
        <v>1</v>
      </c>
      <c r="AH50" s="101">
        <v>493</v>
      </c>
      <c r="AI50" s="101">
        <v>87</v>
      </c>
      <c r="AJ50" s="101">
        <v>6</v>
      </c>
      <c r="AK50" s="101">
        <v>242</v>
      </c>
      <c r="AL50" s="101">
        <v>37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104</v>
      </c>
      <c r="D51" s="101">
        <v>142</v>
      </c>
      <c r="E51" s="101">
        <v>0</v>
      </c>
      <c r="F51" s="101">
        <v>35</v>
      </c>
      <c r="G51" s="101">
        <v>316</v>
      </c>
      <c r="H51" s="101">
        <v>156</v>
      </c>
      <c r="I51" s="101">
        <v>1</v>
      </c>
      <c r="J51" s="101">
        <v>24</v>
      </c>
      <c r="K51" s="101">
        <v>2</v>
      </c>
      <c r="L51" s="101">
        <v>33</v>
      </c>
      <c r="M51" s="101">
        <v>187</v>
      </c>
      <c r="N51" s="101">
        <v>19</v>
      </c>
      <c r="O51" s="101">
        <v>3</v>
      </c>
      <c r="P51" s="101">
        <v>181</v>
      </c>
      <c r="Q51" s="101">
        <v>263</v>
      </c>
      <c r="R51" s="101">
        <v>6</v>
      </c>
      <c r="S51" s="101">
        <v>294</v>
      </c>
      <c r="T51" s="101">
        <v>4</v>
      </c>
      <c r="U51" s="101">
        <v>0</v>
      </c>
      <c r="V51" s="101">
        <v>172</v>
      </c>
      <c r="W51" s="101">
        <v>3</v>
      </c>
      <c r="X51" s="101">
        <v>7</v>
      </c>
      <c r="Y51" s="101">
        <v>435</v>
      </c>
      <c r="Z51" s="101">
        <v>16</v>
      </c>
      <c r="AA51" s="101">
        <v>1177</v>
      </c>
      <c r="AB51" s="101">
        <v>53</v>
      </c>
      <c r="AC51" s="101">
        <v>53</v>
      </c>
      <c r="AD51" s="101">
        <v>823</v>
      </c>
      <c r="AE51" s="101">
        <v>823</v>
      </c>
      <c r="AF51" s="101">
        <v>0</v>
      </c>
      <c r="AG51" s="101">
        <v>29</v>
      </c>
      <c r="AH51" s="101">
        <v>59</v>
      </c>
      <c r="AI51" s="101">
        <v>34</v>
      </c>
      <c r="AJ51" s="101">
        <v>12</v>
      </c>
      <c r="AK51" s="101">
        <v>44</v>
      </c>
      <c r="AL51" s="101">
        <v>41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13</v>
      </c>
      <c r="D52" s="101">
        <v>4</v>
      </c>
      <c r="E52" s="101">
        <v>0</v>
      </c>
      <c r="F52" s="101">
        <v>12</v>
      </c>
      <c r="G52" s="101">
        <v>45</v>
      </c>
      <c r="H52" s="101">
        <v>13</v>
      </c>
      <c r="I52" s="101">
        <v>5</v>
      </c>
      <c r="J52" s="101">
        <v>13</v>
      </c>
      <c r="K52" s="101">
        <v>0</v>
      </c>
      <c r="L52" s="101">
        <v>6</v>
      </c>
      <c r="M52" s="101">
        <v>128</v>
      </c>
      <c r="N52" s="101">
        <v>54</v>
      </c>
      <c r="O52" s="101">
        <v>0</v>
      </c>
      <c r="P52" s="101">
        <v>238</v>
      </c>
      <c r="Q52" s="101">
        <v>534</v>
      </c>
      <c r="R52" s="101">
        <v>8</v>
      </c>
      <c r="S52" s="101">
        <v>263</v>
      </c>
      <c r="T52" s="101">
        <v>0</v>
      </c>
      <c r="U52" s="101">
        <v>0</v>
      </c>
      <c r="V52" s="101">
        <v>23</v>
      </c>
      <c r="W52" s="101">
        <v>0</v>
      </c>
      <c r="X52" s="101">
        <v>0</v>
      </c>
      <c r="Y52" s="101">
        <v>115</v>
      </c>
      <c r="Z52" s="101">
        <v>2</v>
      </c>
      <c r="AA52" s="101">
        <v>148</v>
      </c>
      <c r="AB52" s="101">
        <v>8</v>
      </c>
      <c r="AC52" s="101">
        <v>8</v>
      </c>
      <c r="AD52" s="101">
        <v>349</v>
      </c>
      <c r="AE52" s="100">
        <v>261</v>
      </c>
      <c r="AF52" s="101">
        <v>1</v>
      </c>
      <c r="AG52" s="101">
        <v>1</v>
      </c>
      <c r="AH52" s="101">
        <v>244</v>
      </c>
      <c r="AI52" s="101">
        <v>57</v>
      </c>
      <c r="AJ52" s="101">
        <v>0</v>
      </c>
      <c r="AK52" s="101">
        <v>54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45</v>
      </c>
      <c r="D53" s="101">
        <v>2</v>
      </c>
      <c r="E53" s="101">
        <v>2</v>
      </c>
      <c r="F53" s="101">
        <v>6</v>
      </c>
      <c r="G53" s="101">
        <v>46</v>
      </c>
      <c r="H53" s="101">
        <v>8</v>
      </c>
      <c r="I53" s="101">
        <v>0</v>
      </c>
      <c r="J53" s="101">
        <v>13</v>
      </c>
      <c r="K53" s="101">
        <v>3</v>
      </c>
      <c r="L53" s="101">
        <v>17</v>
      </c>
      <c r="M53" s="101">
        <v>141</v>
      </c>
      <c r="N53" s="101">
        <v>27</v>
      </c>
      <c r="O53" s="101">
        <v>5</v>
      </c>
      <c r="P53" s="101">
        <v>200</v>
      </c>
      <c r="Q53" s="101">
        <v>553</v>
      </c>
      <c r="R53" s="101">
        <v>1</v>
      </c>
      <c r="S53" s="101">
        <v>179</v>
      </c>
      <c r="T53" s="101">
        <v>0</v>
      </c>
      <c r="U53" s="101">
        <v>0</v>
      </c>
      <c r="V53" s="101">
        <v>23</v>
      </c>
      <c r="W53" s="101">
        <v>0</v>
      </c>
      <c r="X53" s="101">
        <v>0</v>
      </c>
      <c r="Y53" s="101">
        <v>117</v>
      </c>
      <c r="Z53" s="101">
        <v>1</v>
      </c>
      <c r="AA53" s="101">
        <v>337</v>
      </c>
      <c r="AB53" s="101">
        <v>12</v>
      </c>
      <c r="AC53" s="101">
        <v>12</v>
      </c>
      <c r="AD53" s="101">
        <v>349</v>
      </c>
      <c r="AE53" s="101">
        <v>349</v>
      </c>
      <c r="AF53" s="101">
        <v>0</v>
      </c>
      <c r="AG53" s="101">
        <v>0</v>
      </c>
      <c r="AH53" s="101">
        <v>121</v>
      </c>
      <c r="AI53" s="101">
        <v>104</v>
      </c>
      <c r="AJ53" s="101">
        <v>1</v>
      </c>
      <c r="AK53" s="101">
        <v>97</v>
      </c>
      <c r="AL53" s="101">
        <v>25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7</v>
      </c>
      <c r="D54" s="101">
        <v>4</v>
      </c>
      <c r="E54" s="101">
        <v>0</v>
      </c>
      <c r="F54" s="101">
        <v>3</v>
      </c>
      <c r="G54" s="101">
        <v>35</v>
      </c>
      <c r="H54" s="101">
        <v>22</v>
      </c>
      <c r="I54" s="101">
        <v>1</v>
      </c>
      <c r="J54" s="101">
        <v>5</v>
      </c>
      <c r="K54" s="101">
        <v>0</v>
      </c>
      <c r="L54" s="101">
        <v>16</v>
      </c>
      <c r="M54" s="101">
        <v>52</v>
      </c>
      <c r="N54" s="101">
        <v>28</v>
      </c>
      <c r="O54" s="101">
        <v>7</v>
      </c>
      <c r="P54" s="101">
        <v>110</v>
      </c>
      <c r="Q54" s="101">
        <v>113</v>
      </c>
      <c r="R54" s="101">
        <v>1</v>
      </c>
      <c r="S54" s="101">
        <v>98</v>
      </c>
      <c r="T54" s="101">
        <v>0</v>
      </c>
      <c r="U54" s="101">
        <v>0</v>
      </c>
      <c r="V54" s="101">
        <v>19</v>
      </c>
      <c r="W54" s="101">
        <v>0</v>
      </c>
      <c r="X54" s="101">
        <v>0</v>
      </c>
      <c r="Y54" s="101">
        <v>72</v>
      </c>
      <c r="Z54" s="101">
        <v>1</v>
      </c>
      <c r="AA54" s="101">
        <v>128</v>
      </c>
      <c r="AB54" s="101">
        <v>11</v>
      </c>
      <c r="AC54" s="101">
        <v>11</v>
      </c>
      <c r="AD54" s="101">
        <v>202</v>
      </c>
      <c r="AE54" s="101">
        <v>202</v>
      </c>
      <c r="AF54" s="101">
        <v>1</v>
      </c>
      <c r="AG54" s="101">
        <v>0</v>
      </c>
      <c r="AH54" s="101">
        <v>85</v>
      </c>
      <c r="AI54" s="101">
        <v>21</v>
      </c>
      <c r="AJ54" s="101">
        <v>0</v>
      </c>
      <c r="AK54" s="101">
        <v>31</v>
      </c>
      <c r="AL54" s="101">
        <v>4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14</v>
      </c>
      <c r="D55" s="101">
        <v>14</v>
      </c>
      <c r="E55" s="101">
        <v>4</v>
      </c>
      <c r="F55" s="101">
        <v>5</v>
      </c>
      <c r="G55" s="101">
        <v>100</v>
      </c>
      <c r="H55" s="101">
        <v>77</v>
      </c>
      <c r="I55" s="101">
        <v>9</v>
      </c>
      <c r="J55" s="101">
        <v>15</v>
      </c>
      <c r="K55" s="101">
        <v>6</v>
      </c>
      <c r="L55" s="101">
        <v>44</v>
      </c>
      <c r="M55" s="101">
        <v>157</v>
      </c>
      <c r="N55" s="101">
        <v>53</v>
      </c>
      <c r="O55" s="101">
        <v>11</v>
      </c>
      <c r="P55" s="101">
        <v>351</v>
      </c>
      <c r="Q55" s="101">
        <v>573</v>
      </c>
      <c r="R55" s="101">
        <v>3</v>
      </c>
      <c r="S55" s="101">
        <v>528</v>
      </c>
      <c r="T55" s="101">
        <v>2</v>
      </c>
      <c r="U55" s="101">
        <v>0</v>
      </c>
      <c r="V55" s="101">
        <v>35</v>
      </c>
      <c r="W55" s="101">
        <v>0</v>
      </c>
      <c r="X55" s="101">
        <v>0</v>
      </c>
      <c r="Y55" s="101">
        <v>138</v>
      </c>
      <c r="Z55" s="101">
        <v>1</v>
      </c>
      <c r="AA55" s="101">
        <v>449</v>
      </c>
      <c r="AB55" s="101">
        <v>14</v>
      </c>
      <c r="AC55" s="101">
        <v>14</v>
      </c>
      <c r="AD55" s="101">
        <v>820</v>
      </c>
      <c r="AE55" s="101">
        <v>820</v>
      </c>
      <c r="AF55" s="101">
        <v>0</v>
      </c>
      <c r="AG55" s="101">
        <v>3</v>
      </c>
      <c r="AH55" s="101">
        <v>276</v>
      </c>
      <c r="AI55" s="101">
        <v>58</v>
      </c>
      <c r="AJ55" s="101">
        <v>2</v>
      </c>
      <c r="AK55" s="101">
        <v>135</v>
      </c>
      <c r="AL55" s="101">
        <v>17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22</v>
      </c>
      <c r="D56" s="101">
        <v>10</v>
      </c>
      <c r="E56" s="101">
        <v>7</v>
      </c>
      <c r="F56" s="101">
        <v>5</v>
      </c>
      <c r="G56" s="101">
        <v>33</v>
      </c>
      <c r="H56" s="101">
        <v>16</v>
      </c>
      <c r="I56" s="101">
        <v>2</v>
      </c>
      <c r="J56" s="101">
        <v>11</v>
      </c>
      <c r="K56" s="101">
        <v>2</v>
      </c>
      <c r="L56" s="101">
        <v>12</v>
      </c>
      <c r="M56" s="101">
        <v>40</v>
      </c>
      <c r="N56" s="101">
        <v>40</v>
      </c>
      <c r="O56" s="101">
        <v>9</v>
      </c>
      <c r="P56" s="101">
        <v>128</v>
      </c>
      <c r="Q56" s="101">
        <v>198</v>
      </c>
      <c r="R56" s="101">
        <v>11</v>
      </c>
      <c r="S56" s="101">
        <v>99</v>
      </c>
      <c r="T56" s="101">
        <v>2</v>
      </c>
      <c r="U56" s="101">
        <v>0</v>
      </c>
      <c r="V56" s="101">
        <v>8</v>
      </c>
      <c r="W56" s="101">
        <v>3</v>
      </c>
      <c r="X56" s="101">
        <v>0</v>
      </c>
      <c r="Y56" s="101">
        <v>112</v>
      </c>
      <c r="Z56" s="101">
        <v>3</v>
      </c>
      <c r="AA56" s="101">
        <v>133</v>
      </c>
      <c r="AB56" s="101">
        <v>7</v>
      </c>
      <c r="AC56" s="101">
        <v>7</v>
      </c>
      <c r="AD56" s="101">
        <v>162</v>
      </c>
      <c r="AE56" s="101">
        <v>162</v>
      </c>
      <c r="AF56" s="101">
        <v>1</v>
      </c>
      <c r="AG56" s="101">
        <v>0</v>
      </c>
      <c r="AH56" s="101">
        <v>44</v>
      </c>
      <c r="AI56" s="101">
        <v>40</v>
      </c>
      <c r="AJ56" s="101">
        <v>1</v>
      </c>
      <c r="AK56" s="101">
        <v>41</v>
      </c>
      <c r="AL56" s="101">
        <v>10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233</v>
      </c>
      <c r="D57" s="101">
        <v>123</v>
      </c>
      <c r="E57" s="101">
        <v>18</v>
      </c>
      <c r="F57" s="101">
        <v>127</v>
      </c>
      <c r="G57" s="101">
        <v>764</v>
      </c>
      <c r="H57" s="101">
        <v>361</v>
      </c>
      <c r="I57" s="101">
        <v>14</v>
      </c>
      <c r="J57" s="101">
        <v>119</v>
      </c>
      <c r="K57" s="101">
        <v>142</v>
      </c>
      <c r="L57" s="101">
        <v>362</v>
      </c>
      <c r="M57" s="101">
        <v>1056</v>
      </c>
      <c r="N57" s="101">
        <v>397</v>
      </c>
      <c r="O57" s="101">
        <v>68</v>
      </c>
      <c r="P57" s="101">
        <v>1588</v>
      </c>
      <c r="Q57" s="101">
        <v>2683</v>
      </c>
      <c r="R57" s="101">
        <v>139</v>
      </c>
      <c r="S57" s="101">
        <v>2141</v>
      </c>
      <c r="T57" s="101">
        <v>20</v>
      </c>
      <c r="U57" s="101">
        <v>0</v>
      </c>
      <c r="V57" s="101">
        <v>74</v>
      </c>
      <c r="W57" s="101">
        <v>27</v>
      </c>
      <c r="X57" s="101">
        <v>1</v>
      </c>
      <c r="Y57" s="101">
        <v>1396</v>
      </c>
      <c r="Z57" s="101">
        <v>18</v>
      </c>
      <c r="AA57" s="101">
        <v>3534</v>
      </c>
      <c r="AB57" s="101">
        <v>30</v>
      </c>
      <c r="AC57" s="101">
        <v>30</v>
      </c>
      <c r="AD57" s="101">
        <v>7623</v>
      </c>
      <c r="AE57" s="101">
        <v>7623</v>
      </c>
      <c r="AF57" s="101">
        <v>6</v>
      </c>
      <c r="AG57" s="101">
        <v>7</v>
      </c>
      <c r="AH57" s="101">
        <v>1752</v>
      </c>
      <c r="AI57" s="101">
        <v>191</v>
      </c>
      <c r="AJ57" s="101">
        <v>21</v>
      </c>
      <c r="AK57" s="101">
        <v>745</v>
      </c>
      <c r="AL57" s="101">
        <v>171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13</v>
      </c>
      <c r="H58" s="101">
        <v>4</v>
      </c>
      <c r="I58" s="101">
        <v>0</v>
      </c>
      <c r="J58" s="101">
        <v>1</v>
      </c>
      <c r="K58" s="101">
        <v>0</v>
      </c>
      <c r="L58" s="101">
        <v>1</v>
      </c>
      <c r="M58" s="101">
        <v>16</v>
      </c>
      <c r="N58" s="101">
        <v>1</v>
      </c>
      <c r="O58" s="101">
        <v>3</v>
      </c>
      <c r="P58" s="101">
        <v>37</v>
      </c>
      <c r="Q58" s="101">
        <v>95</v>
      </c>
      <c r="R58" s="101">
        <v>0</v>
      </c>
      <c r="S58" s="101">
        <v>79</v>
      </c>
      <c r="T58" s="101">
        <v>0</v>
      </c>
      <c r="U58" s="101">
        <v>0</v>
      </c>
      <c r="V58" s="101">
        <v>3</v>
      </c>
      <c r="W58" s="101">
        <v>0</v>
      </c>
      <c r="X58" s="101">
        <v>0</v>
      </c>
      <c r="Y58" s="101">
        <v>13</v>
      </c>
      <c r="Z58" s="101">
        <v>0</v>
      </c>
      <c r="AA58" s="101">
        <v>66</v>
      </c>
      <c r="AB58" s="101">
        <v>3</v>
      </c>
      <c r="AC58" s="101">
        <v>3</v>
      </c>
      <c r="AD58" s="101">
        <v>118</v>
      </c>
      <c r="AE58" s="101">
        <v>118</v>
      </c>
      <c r="AF58" s="101">
        <v>0</v>
      </c>
      <c r="AG58" s="101">
        <v>0</v>
      </c>
      <c r="AH58" s="101">
        <v>25</v>
      </c>
      <c r="AI58" s="101">
        <v>4</v>
      </c>
      <c r="AJ58" s="101">
        <v>0</v>
      </c>
      <c r="AK58" s="101">
        <v>28</v>
      </c>
      <c r="AL58" s="101">
        <v>5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5273</v>
      </c>
      <c r="D59" s="101">
        <v>1604</v>
      </c>
      <c r="E59" s="101">
        <v>454</v>
      </c>
      <c r="F59" s="101">
        <v>1709</v>
      </c>
      <c r="G59" s="101">
        <v>9834</v>
      </c>
      <c r="H59" s="101">
        <v>4232</v>
      </c>
      <c r="I59" s="101">
        <v>104</v>
      </c>
      <c r="J59" s="101">
        <v>3042</v>
      </c>
      <c r="K59" s="101">
        <v>464</v>
      </c>
      <c r="L59" s="101">
        <v>2911</v>
      </c>
      <c r="M59" s="101">
        <v>7368</v>
      </c>
      <c r="N59" s="101">
        <v>6942</v>
      </c>
      <c r="O59" s="101">
        <v>789</v>
      </c>
      <c r="P59" s="101">
        <v>13834</v>
      </c>
      <c r="Q59" s="101">
        <v>21408</v>
      </c>
      <c r="R59" s="101">
        <v>1200</v>
      </c>
      <c r="S59" s="101">
        <v>22161</v>
      </c>
      <c r="T59" s="101">
        <v>583</v>
      </c>
      <c r="U59" s="101">
        <v>9</v>
      </c>
      <c r="V59" s="101">
        <v>1727</v>
      </c>
      <c r="W59" s="101">
        <v>90</v>
      </c>
      <c r="X59" s="101">
        <v>7</v>
      </c>
      <c r="Y59" s="101">
        <v>14014</v>
      </c>
      <c r="Z59" s="101">
        <v>89</v>
      </c>
      <c r="AA59" s="101">
        <v>30001</v>
      </c>
      <c r="AB59" s="101">
        <v>879</v>
      </c>
      <c r="AC59" s="101">
        <v>879</v>
      </c>
      <c r="AD59" s="101">
        <v>47706</v>
      </c>
      <c r="AE59" s="101">
        <v>47706</v>
      </c>
      <c r="AF59" s="101">
        <v>131</v>
      </c>
      <c r="AG59" s="101">
        <v>19</v>
      </c>
      <c r="AH59" s="101">
        <v>8908</v>
      </c>
      <c r="AI59" s="101">
        <v>958</v>
      </c>
      <c r="AJ59" s="101">
        <v>110</v>
      </c>
      <c r="AK59" s="101">
        <v>5927</v>
      </c>
      <c r="AL59" s="101">
        <v>1713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1</v>
      </c>
      <c r="D60" s="101">
        <v>0</v>
      </c>
      <c r="E60" s="101">
        <v>1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3</v>
      </c>
      <c r="N60" s="101">
        <v>0</v>
      </c>
      <c r="O60" s="101">
        <v>0</v>
      </c>
      <c r="P60" s="101">
        <v>4</v>
      </c>
      <c r="Q60" s="101">
        <v>41</v>
      </c>
      <c r="R60" s="101">
        <v>0</v>
      </c>
      <c r="S60" s="101">
        <v>35</v>
      </c>
      <c r="T60" s="101">
        <v>0</v>
      </c>
      <c r="U60" s="101">
        <v>0</v>
      </c>
      <c r="V60" s="101">
        <v>2</v>
      </c>
      <c r="W60" s="101">
        <v>0</v>
      </c>
      <c r="X60" s="101">
        <v>0</v>
      </c>
      <c r="Y60" s="101">
        <v>2</v>
      </c>
      <c r="Z60" s="101">
        <v>0</v>
      </c>
      <c r="AA60" s="101">
        <v>66</v>
      </c>
      <c r="AB60" s="101">
        <v>0</v>
      </c>
      <c r="AC60" s="101">
        <v>0</v>
      </c>
      <c r="AD60" s="101">
        <v>95</v>
      </c>
      <c r="AE60" s="101">
        <v>95</v>
      </c>
      <c r="AF60" s="101">
        <v>0</v>
      </c>
      <c r="AG60" s="101">
        <v>0</v>
      </c>
      <c r="AH60" s="101">
        <v>25</v>
      </c>
      <c r="AI60" s="101">
        <v>3</v>
      </c>
      <c r="AJ60" s="101">
        <v>0</v>
      </c>
      <c r="AK60" s="101">
        <v>39</v>
      </c>
      <c r="AL60" s="101">
        <v>0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59</v>
      </c>
      <c r="D61" s="101">
        <v>45</v>
      </c>
      <c r="E61" s="101">
        <v>0</v>
      </c>
      <c r="F61" s="101">
        <v>8</v>
      </c>
      <c r="G61" s="101">
        <v>111</v>
      </c>
      <c r="H61" s="101">
        <v>75</v>
      </c>
      <c r="I61" s="101">
        <v>0</v>
      </c>
      <c r="J61" s="101">
        <v>32</v>
      </c>
      <c r="K61" s="101">
        <v>1</v>
      </c>
      <c r="L61" s="101">
        <v>54</v>
      </c>
      <c r="M61" s="101">
        <v>253</v>
      </c>
      <c r="N61" s="101">
        <v>102</v>
      </c>
      <c r="O61" s="101">
        <v>19</v>
      </c>
      <c r="P61" s="101">
        <v>609</v>
      </c>
      <c r="Q61" s="101">
        <v>1303</v>
      </c>
      <c r="R61" s="101">
        <v>14</v>
      </c>
      <c r="S61" s="101">
        <v>625</v>
      </c>
      <c r="T61" s="101">
        <v>1</v>
      </c>
      <c r="U61" s="101">
        <v>0</v>
      </c>
      <c r="V61" s="101">
        <v>74</v>
      </c>
      <c r="W61" s="101">
        <v>6</v>
      </c>
      <c r="X61" s="101">
        <v>0</v>
      </c>
      <c r="Y61" s="101">
        <v>300</v>
      </c>
      <c r="Z61" s="101">
        <v>0</v>
      </c>
      <c r="AA61" s="101">
        <v>721</v>
      </c>
      <c r="AB61" s="101">
        <v>18</v>
      </c>
      <c r="AC61" s="101">
        <v>18</v>
      </c>
      <c r="AD61" s="101">
        <v>801</v>
      </c>
      <c r="AE61" s="101">
        <v>801</v>
      </c>
      <c r="AF61" s="101">
        <v>1</v>
      </c>
      <c r="AG61" s="101">
        <v>11</v>
      </c>
      <c r="AH61" s="101">
        <v>229</v>
      </c>
      <c r="AI61" s="101">
        <v>201</v>
      </c>
      <c r="AJ61" s="101">
        <v>3</v>
      </c>
      <c r="AK61" s="101">
        <v>381</v>
      </c>
      <c r="AL61" s="101">
        <v>21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1" t="s">
        <v>127</v>
      </c>
      <c r="AO63" s="141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14722</v>
      </c>
      <c r="D64" s="62">
        <f t="shared" si="0"/>
        <v>6338</v>
      </c>
      <c r="E64" s="62">
        <f t="shared" si="0"/>
        <v>997</v>
      </c>
      <c r="F64" s="62">
        <f t="shared" si="0"/>
        <v>4587</v>
      </c>
      <c r="G64" s="62">
        <f t="shared" si="0"/>
        <v>31943</v>
      </c>
      <c r="H64" s="62">
        <f t="shared" si="0"/>
        <v>12375</v>
      </c>
      <c r="I64" s="62">
        <f t="shared" si="0"/>
        <v>411</v>
      </c>
      <c r="J64" s="62">
        <f t="shared" si="0"/>
        <v>7009</v>
      </c>
      <c r="K64" s="62">
        <f t="shared" si="0"/>
        <v>1234</v>
      </c>
      <c r="L64" s="62">
        <f t="shared" si="0"/>
        <v>7906</v>
      </c>
      <c r="M64" s="62">
        <f t="shared" si="0"/>
        <v>25361</v>
      </c>
      <c r="N64" s="62">
        <f t="shared" si="0"/>
        <v>14315</v>
      </c>
      <c r="O64" s="62">
        <f t="shared" si="0"/>
        <v>2011</v>
      </c>
      <c r="P64" s="62">
        <f t="shared" si="0"/>
        <v>45212</v>
      </c>
      <c r="Q64" s="62">
        <f t="shared" si="0"/>
        <v>82729</v>
      </c>
      <c r="R64" s="64">
        <f t="shared" si="0"/>
        <v>2511</v>
      </c>
      <c r="S64" s="64">
        <f t="shared" si="0"/>
        <v>60849</v>
      </c>
      <c r="T64" s="62">
        <f t="shared" si="0"/>
        <v>911</v>
      </c>
      <c r="U64" s="62">
        <f t="shared" si="0"/>
        <v>45</v>
      </c>
      <c r="V64" s="62">
        <f t="shared" si="0"/>
        <v>8772</v>
      </c>
      <c r="W64" s="62">
        <f t="shared" si="0"/>
        <v>757</v>
      </c>
      <c r="X64" s="62">
        <f t="shared" si="0"/>
        <v>137</v>
      </c>
      <c r="Y64" s="62">
        <f t="shared" si="0"/>
        <v>48822</v>
      </c>
      <c r="Z64" s="64">
        <f t="shared" si="0"/>
        <v>1337</v>
      </c>
      <c r="AA64" s="62">
        <f t="shared" si="0"/>
        <v>107402</v>
      </c>
      <c r="AB64" s="62"/>
      <c r="AC64" s="62">
        <f>SUM(AC3:AC61)</f>
        <v>3976</v>
      </c>
      <c r="AD64" s="63"/>
      <c r="AE64" s="62">
        <f>SUM(AE3:AE61)</f>
        <v>132705</v>
      </c>
      <c r="AF64" s="62">
        <f t="shared" ref="AF64:AL64" si="1">SUM(AF3:AF61)</f>
        <v>360</v>
      </c>
      <c r="AG64" s="62">
        <f t="shared" si="1"/>
        <v>504</v>
      </c>
      <c r="AH64" s="64">
        <f t="shared" si="1"/>
        <v>33900</v>
      </c>
      <c r="AI64" s="62">
        <f t="shared" si="1"/>
        <v>8099</v>
      </c>
      <c r="AJ64" s="62">
        <f t="shared" si="1"/>
        <v>591</v>
      </c>
      <c r="AK64" s="62">
        <f t="shared" si="1"/>
        <v>19608</v>
      </c>
      <c r="AL64" s="64">
        <f t="shared" si="1"/>
        <v>4614</v>
      </c>
      <c r="AM64" s="84">
        <f>AM62/AM63</f>
        <v>0.73805764692096432</v>
      </c>
      <c r="AN64" s="141" t="s">
        <v>95</v>
      </c>
      <c r="AO64" s="141"/>
    </row>
    <row r="65" spans="1:47" ht="16" x14ac:dyDescent="0.2">
      <c r="A65" s="63"/>
      <c r="B65" s="70" t="s">
        <v>96</v>
      </c>
      <c r="C65" s="88">
        <f>C64/D64</f>
        <v>2.3228147680656357</v>
      </c>
      <c r="D65" s="76">
        <f>D64/D64</f>
        <v>1</v>
      </c>
      <c r="E65" s="88">
        <f>E64/D64</f>
        <v>0.15730514357841591</v>
      </c>
      <c r="F65" s="88">
        <f>F64/D64</f>
        <v>0.72372988324392551</v>
      </c>
      <c r="G65" s="88">
        <f>G64/H64</f>
        <v>2.5812525252525251</v>
      </c>
      <c r="H65" s="76">
        <f>H64/H64</f>
        <v>1</v>
      </c>
      <c r="I65" s="88">
        <f>I64/H64</f>
        <v>3.3212121212121214E-2</v>
      </c>
      <c r="J65" s="88">
        <f>J64/H64</f>
        <v>0.56638383838383843</v>
      </c>
      <c r="K65" s="88">
        <f>K64/M64</f>
        <v>4.8657387326998147E-2</v>
      </c>
      <c r="L65" s="88">
        <f>L64/M64</f>
        <v>0.31173849611608373</v>
      </c>
      <c r="M65" s="76">
        <f>M64/M64</f>
        <v>1</v>
      </c>
      <c r="N65" s="88">
        <f>N64/S64</f>
        <v>0.23525448240727045</v>
      </c>
      <c r="O65" s="88">
        <f>O64/S64</f>
        <v>3.3049022991339216E-2</v>
      </c>
      <c r="P65" s="88">
        <f>P64/S64</f>
        <v>0.74301960590971095</v>
      </c>
      <c r="Q65" s="88">
        <f>Q64/S64</f>
        <v>1.3595786290653913</v>
      </c>
      <c r="R65" s="88">
        <f>R64/S64</f>
        <v>4.1266084898683629E-2</v>
      </c>
      <c r="S65" s="76">
        <f>S64/S64</f>
        <v>1</v>
      </c>
      <c r="T65" s="75">
        <f>T64/V64</f>
        <v>0.1038531691746466</v>
      </c>
      <c r="U65" s="75">
        <f>U64/V64</f>
        <v>5.1299589603283173E-3</v>
      </c>
      <c r="V65" s="76">
        <f>V64/V64</f>
        <v>1</v>
      </c>
      <c r="W65" s="75">
        <f>W64/V64</f>
        <v>8.629730962152303E-2</v>
      </c>
      <c r="X65" s="75">
        <f>X64/V64</f>
        <v>1.5617875056999544E-2</v>
      </c>
      <c r="Y65" s="75">
        <f>Y64/V64</f>
        <v>5.5656634746922027</v>
      </c>
      <c r="Z65" s="88">
        <f>Z64/V64</f>
        <v>0.15241678066575468</v>
      </c>
      <c r="AA65" s="77">
        <f>AA64/AA64</f>
        <v>1</v>
      </c>
      <c r="AB65" s="75"/>
      <c r="AC65" s="75">
        <f>AC64/AA64</f>
        <v>3.7019794789668721E-2</v>
      </c>
      <c r="AD65" s="75"/>
      <c r="AE65" s="75">
        <f>AE64/AA64</f>
        <v>1.2355915159866668</v>
      </c>
      <c r="AF65" s="75">
        <f>AF64/AA64</f>
        <v>3.3518928884005883E-3</v>
      </c>
      <c r="AG65" s="75">
        <f>AG64/AA64</f>
        <v>4.6926500437608236E-3</v>
      </c>
      <c r="AH65" s="88">
        <f>AH64/AA64</f>
        <v>0.31563658032438874</v>
      </c>
      <c r="AI65" s="77">
        <f>AI64/AI64</f>
        <v>1</v>
      </c>
      <c r="AJ65" s="78">
        <f>AJ64/AI64</f>
        <v>7.2971971848376338E-2</v>
      </c>
      <c r="AK65" s="75">
        <f>AK64/AI64</f>
        <v>2.4210396345227805</v>
      </c>
      <c r="AL65" s="90">
        <f>AL64/AI64</f>
        <v>0.56969996295838987</v>
      </c>
      <c r="AM65" s="63"/>
    </row>
    <row r="66" spans="1:47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486</v>
      </c>
      <c r="L66" s="66">
        <f>SUMIF(B3:B61, "Europe", L3:L61)</f>
        <v>2328</v>
      </c>
      <c r="M66" s="66">
        <f>SUMIF(B3:B61, "Europe", M3:M61)</f>
        <v>10586</v>
      </c>
      <c r="N66" s="66">
        <f>SUMIF(B3:B61, "Europe", N3:N61)</f>
        <v>2850</v>
      </c>
      <c r="O66" s="66">
        <f>SUMIF(B3:B61, "Europe", O3:O61)</f>
        <v>468</v>
      </c>
      <c r="P66" s="66">
        <f>SUMIF(B3:B61, "Europe", P3:P61)</f>
        <v>13369</v>
      </c>
      <c r="Q66" s="66">
        <f>SUMIF(B3:B61, "Europe", Q3:Q61)</f>
        <v>25067</v>
      </c>
      <c r="R66" s="68">
        <f>SUMIF(B3:B61, "Europe", R3:R61)</f>
        <v>738</v>
      </c>
      <c r="S66" s="68">
        <f>SUMIF(B3:B61, "Europe", S3:S61)</f>
        <v>20706</v>
      </c>
      <c r="T66" s="66">
        <f>SUMIF(B3:B61, "Europe", T3:T61)</f>
        <v>162</v>
      </c>
      <c r="U66" s="66">
        <f>SUMIF(B3:B61, "Europe", U3:U61)</f>
        <v>7</v>
      </c>
      <c r="V66" s="66">
        <f>SUMIF(B3:B61, "Europe", V3:V61)</f>
        <v>4193</v>
      </c>
      <c r="W66" s="66">
        <f>SUMIF(B3:B61, "Europe", W3:W61)</f>
        <v>543</v>
      </c>
      <c r="X66" s="66">
        <f>SUMIF(B3:B61, "Europe", X3:X61)</f>
        <v>113</v>
      </c>
      <c r="Y66" s="66">
        <f>SUMIF(B3:B61, "Europe", Y3:Y61)</f>
        <v>16223</v>
      </c>
      <c r="Z66" s="68">
        <f>SUMIF(B3:B61, "Europe", Z3:Z61)</f>
        <v>1028</v>
      </c>
      <c r="AA66" s="66">
        <f>SUMIF(B3:B61, "Europe", AA3:AA61)</f>
        <v>37417</v>
      </c>
      <c r="AB66" s="66"/>
      <c r="AC66" s="66">
        <f>SUMIF(B3:B61, "Europe", AC3:AC61)</f>
        <v>1679</v>
      </c>
      <c r="AD66" s="67"/>
      <c r="AE66" s="66">
        <f>SUMIF(B3:B61, "Europe", AE3:AE61)</f>
        <v>42415</v>
      </c>
      <c r="AF66" s="66">
        <f>SUMIF(B3:B61, "Europe", AF3:AF61)</f>
        <v>117</v>
      </c>
      <c r="AG66" s="66">
        <f>SUMIF(B3:B61, "Europe", AG3:AG61)</f>
        <v>355</v>
      </c>
      <c r="AH66" s="68">
        <f>SUMIF(B3:B61, "Europe", AH3:AH61)</f>
        <v>16147</v>
      </c>
      <c r="AI66" s="66">
        <f>SUMIF(B3:B61, "Europe", AI3:AI61)</f>
        <v>2450</v>
      </c>
      <c r="AJ66" s="66">
        <f>SUMIF(B3:B61, "Europe", AJ3:AJ61)</f>
        <v>353</v>
      </c>
      <c r="AK66" s="66">
        <f>SUMIF(B3:B61, "Europe", AK3:AK61)</f>
        <v>5111</v>
      </c>
      <c r="AL66" s="68">
        <f>SUMIF(B3:B61, "Europe", AL3:AL61)</f>
        <v>1515</v>
      </c>
      <c r="AM66" s="84"/>
    </row>
    <row r="67" spans="1:47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4.590969204609862E-2</v>
      </c>
      <c r="L67" s="88">
        <f>L66/M66</f>
        <v>0.21991309276402796</v>
      </c>
      <c r="M67" s="76">
        <f>M66/M66</f>
        <v>1</v>
      </c>
      <c r="N67" s="88">
        <f>N66/S66</f>
        <v>0.13764126340191249</v>
      </c>
      <c r="O67" s="88">
        <f>O66/S66</f>
        <v>2.2602144305998263E-2</v>
      </c>
      <c r="P67" s="88">
        <f>P66/S66</f>
        <v>0.64565826330532217</v>
      </c>
      <c r="Q67" s="88">
        <f>Q66/S66</f>
        <v>1.2106152805949966</v>
      </c>
      <c r="R67" s="88">
        <f>R66/S66</f>
        <v>3.564184294407418E-2</v>
      </c>
      <c r="S67" s="76">
        <f>S66/S66</f>
        <v>1</v>
      </c>
      <c r="T67" s="75">
        <f>T66/V66</f>
        <v>3.8635821607440973E-2</v>
      </c>
      <c r="U67" s="75">
        <f>U66/V66</f>
        <v>1.6694490818030051E-3</v>
      </c>
      <c r="V67" s="76">
        <f>V66/V66</f>
        <v>1</v>
      </c>
      <c r="W67" s="75">
        <f>W66/V66</f>
        <v>0.12950155020271881</v>
      </c>
      <c r="X67" s="75">
        <f>X66/V66</f>
        <v>2.6949678034819936E-2</v>
      </c>
      <c r="Y67" s="75">
        <f>Y66/V66</f>
        <v>3.8690674934414502</v>
      </c>
      <c r="Z67" s="88">
        <f>Z66/V66</f>
        <v>0.24517052229906988</v>
      </c>
      <c r="AA67" s="77">
        <f>AA66/AA66</f>
        <v>1</v>
      </c>
      <c r="AB67" s="75"/>
      <c r="AC67" s="75">
        <f>AC66/AA66</f>
        <v>4.4872651468583796E-2</v>
      </c>
      <c r="AD67" s="75"/>
      <c r="AE67" s="75">
        <f>AE66/AA66</f>
        <v>1.133575647432985</v>
      </c>
      <c r="AF67" s="75">
        <f>AF66/AA66</f>
        <v>3.126920918299169E-3</v>
      </c>
      <c r="AG67" s="75">
        <f>AG66/AA66</f>
        <v>9.4876660341555973E-3</v>
      </c>
      <c r="AH67" s="88">
        <f>AH66/AA66</f>
        <v>0.43154181254509982</v>
      </c>
      <c r="AI67" s="80">
        <f>AI66/AI66</f>
        <v>1</v>
      </c>
      <c r="AJ67" s="81">
        <f>AJ66/AI66</f>
        <v>0.14408163265306123</v>
      </c>
      <c r="AK67" s="79">
        <f>AK66/AI66</f>
        <v>2.0861224489795918</v>
      </c>
      <c r="AL67" s="91">
        <f>AL66/AI66</f>
        <v>0.61836734693877549</v>
      </c>
      <c r="AM67" s="84"/>
    </row>
    <row r="68" spans="1:47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482</v>
      </c>
      <c r="L68" s="66">
        <f>SUMIF(B3:B61, "North America", L3:L61)</f>
        <v>3192</v>
      </c>
      <c r="M68" s="66">
        <f>SUMIF(B3:B61, "North America", M3:M61)</f>
        <v>8399</v>
      </c>
      <c r="N68" s="66">
        <f>SUMIF(B3:B61, "North America", N3:N61)</f>
        <v>7488</v>
      </c>
      <c r="O68" s="66">
        <f>SUMIF(B3:B61, "North America", O3:O61)</f>
        <v>867</v>
      </c>
      <c r="P68" s="66">
        <f>SUMIF(B3:B61, "North America", P3:P61)</f>
        <v>15764</v>
      </c>
      <c r="Q68" s="66">
        <f>SUMIF(B3:B61, "North America", Q3:Q61)</f>
        <v>24880</v>
      </c>
      <c r="R68" s="68">
        <f>SUMIF(B3:B61, "North America", R3:R61)</f>
        <v>1258</v>
      </c>
      <c r="S68" s="68">
        <f>SUMIF(B3:B61, "North America", S3:S61)</f>
        <v>24764</v>
      </c>
      <c r="T68" s="66">
        <f>SUMIF(B3:B61, "North America", T3:T61)</f>
        <v>617</v>
      </c>
      <c r="U68" s="66">
        <f>SUMIF(B3:B61, "North America", U3:U61)</f>
        <v>11</v>
      </c>
      <c r="V68" s="66">
        <f>SUMIF(B3:B61, "North America", V3:V61)</f>
        <v>1917</v>
      </c>
      <c r="W68" s="66">
        <f>SUMIF(B3:B61, "North America", W3:W61)</f>
        <v>107</v>
      </c>
      <c r="X68" s="66">
        <f>SUMIF(B3:B61, "North America", X3:X61)</f>
        <v>9</v>
      </c>
      <c r="Y68" s="66">
        <f>SUMIF(B3:B61, "North America", Y3:Y61)</f>
        <v>15936</v>
      </c>
      <c r="Z68" s="68">
        <f>SUMIF(B3:B61, "North America", Z3:Z61)</f>
        <v>110</v>
      </c>
      <c r="AA68" s="66">
        <f>SUMIF(B3:B61, "North America", AA3:AA61)</f>
        <v>34068</v>
      </c>
      <c r="AB68" s="66"/>
      <c r="AC68" s="66">
        <f>SUMIF(B3:B61, "North America", AC3:AC61)</f>
        <v>974</v>
      </c>
      <c r="AD68" s="67"/>
      <c r="AE68" s="66">
        <f>SUMIF(B3:B61, "North America", AE3:AE61)</f>
        <v>53230</v>
      </c>
      <c r="AF68" s="66">
        <f>SUMIF(B3:B61, "North America", AF3:AF61)</f>
        <v>167</v>
      </c>
      <c r="AG68" s="66">
        <f>SUMIF(B3:B61, "North America", AG3:AG61)</f>
        <v>29</v>
      </c>
      <c r="AH68" s="68">
        <f>SUMIF(B3:B61, "North America", AH3:AH61)</f>
        <v>9432</v>
      </c>
      <c r="AI68" s="66">
        <f>SUMIF(B3:B61, "North America", AI3:AI61)</f>
        <v>1178</v>
      </c>
      <c r="AJ68" s="66">
        <f>SUMIF(B3:B61, "North America", AJ3:AJ61)</f>
        <v>134</v>
      </c>
      <c r="AK68" s="66">
        <f>SUMIF(B3:B61, "North America", AK3:AK61)</f>
        <v>6634</v>
      </c>
      <c r="AL68" s="68">
        <f>SUMIF(B3:B61, "North America", AL3:AL61)</f>
        <v>1882</v>
      </c>
      <c r="AM68" s="84"/>
    </row>
    <row r="69" spans="1:47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5.7387784260030959E-2</v>
      </c>
      <c r="L69" s="88">
        <f>L68/M68</f>
        <v>0.38004524348136681</v>
      </c>
      <c r="M69" s="76">
        <f>M68/M68</f>
        <v>1</v>
      </c>
      <c r="N69" s="88">
        <f>N68/S68</f>
        <v>0.30237441447262153</v>
      </c>
      <c r="O69" s="88">
        <f>O68/S68</f>
        <v>3.5010499111613635E-2</v>
      </c>
      <c r="P69" s="88">
        <f>P68/S68</f>
        <v>0.63656921337425298</v>
      </c>
      <c r="Q69" s="88">
        <f>Q68/S68</f>
        <v>1.0046842190276208</v>
      </c>
      <c r="R69" s="88">
        <f>R68/S68</f>
        <v>5.0799547730576641E-2</v>
      </c>
      <c r="S69" s="76">
        <f>S68/S68</f>
        <v>1</v>
      </c>
      <c r="T69" s="75">
        <f>T68/V68</f>
        <v>0.32185706833594158</v>
      </c>
      <c r="U69" s="75">
        <f>U68/V68</f>
        <v>5.7381324986958788E-3</v>
      </c>
      <c r="V69" s="76">
        <f>V68/V68</f>
        <v>1</v>
      </c>
      <c r="W69" s="75">
        <f>W68/V68</f>
        <v>5.581637976004173E-2</v>
      </c>
      <c r="X69" s="75">
        <f>X68/V68</f>
        <v>4.6948356807511738E-3</v>
      </c>
      <c r="Y69" s="75">
        <f>Y68/V68</f>
        <v>8.3129890453834108</v>
      </c>
      <c r="Z69" s="88">
        <f>Z68/V68</f>
        <v>5.738132498695879E-2</v>
      </c>
      <c r="AA69" s="77">
        <f>AA68/AA68</f>
        <v>1</v>
      </c>
      <c r="AB69" s="75"/>
      <c r="AC69" s="75">
        <f>AC68/AA68</f>
        <v>2.8589879065398616E-2</v>
      </c>
      <c r="AD69" s="75"/>
      <c r="AE69" s="75">
        <f>AE68/AA68</f>
        <v>1.5624633086767641</v>
      </c>
      <c r="AF69" s="75">
        <f>AF68/AA68</f>
        <v>4.9019607843137254E-3</v>
      </c>
      <c r="AG69" s="75">
        <f>AG68/AA68</f>
        <v>8.5123869907244331E-4</v>
      </c>
      <c r="AH69" s="88">
        <f>AH68/AA68</f>
        <v>0.27685804860866503</v>
      </c>
      <c r="AI69" s="80">
        <f>AI68/AI68</f>
        <v>1</v>
      </c>
      <c r="AJ69" s="81">
        <f>AJ68/AI68</f>
        <v>0.11375212224108659</v>
      </c>
      <c r="AK69" s="79">
        <f>AK68/AI68</f>
        <v>5.6315789473684212</v>
      </c>
      <c r="AL69" s="91">
        <f>AL68/AI68</f>
        <v>1.5976230899830222</v>
      </c>
      <c r="AM69" s="84"/>
    </row>
    <row r="70" spans="1:47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43</v>
      </c>
      <c r="L70" s="66">
        <f>SUMIF(B3:B61, "South America", L3:L61)</f>
        <v>199</v>
      </c>
      <c r="M70" s="66">
        <f>SUMIF(B3:B61, "South America", M3:M61)</f>
        <v>1071</v>
      </c>
      <c r="N70" s="66">
        <f>SUMIF(B3:B61, "South America", N3:N61)</f>
        <v>338</v>
      </c>
      <c r="O70" s="66">
        <f>SUMIF(B3:B61, "South America", O3:O61)</f>
        <v>45</v>
      </c>
      <c r="P70" s="66">
        <f>SUMIF(B3:B61, "South America", P3:P61)</f>
        <v>2069</v>
      </c>
      <c r="Q70" s="66">
        <f>SUMIF(B3:B61, "South America", Q3:Q61)</f>
        <v>3443</v>
      </c>
      <c r="R70" s="68">
        <f>SUMIF(B3:B61, "South America", R3:R61)</f>
        <v>51</v>
      </c>
      <c r="S70" s="68">
        <f>SUMIF(B3:B61, "South America", S3:S61)</f>
        <v>2872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285</v>
      </c>
      <c r="W70" s="66">
        <f>SUMIF(B3:B61, "South America", W3:W61)</f>
        <v>40</v>
      </c>
      <c r="X70" s="66">
        <f>SUMIF(B3:B61, "South America", X3:X61)</f>
        <v>5</v>
      </c>
      <c r="Y70" s="66">
        <f>SUMIF(B3:B61, "South America", Y3:Y61)</f>
        <v>2249</v>
      </c>
      <c r="Z70" s="68">
        <f>SUMIF(B3:B61, "South America", Z3:Z61)</f>
        <v>89</v>
      </c>
      <c r="AA70" s="66">
        <f>SUMIF(B3:B61, "South America", AA3:AA61)</f>
        <v>4699</v>
      </c>
      <c r="AB70" s="66"/>
      <c r="AC70" s="66">
        <f>SUMIF(B3:B61, "South America", AC3:AC61)</f>
        <v>261</v>
      </c>
      <c r="AD70" s="67"/>
      <c r="AE70" s="66">
        <f>SUMIF(B3:B61, "South America", AE3:AE61)</f>
        <v>5324</v>
      </c>
      <c r="AF70" s="66">
        <f>SUMIF(B3:B61, "South America", AF3:AF61)</f>
        <v>10</v>
      </c>
      <c r="AG70" s="66">
        <f>SUMIF(B3:B61, "South America", AG3:AG61)</f>
        <v>10</v>
      </c>
      <c r="AH70" s="68">
        <f>SUMIF(B3:B61, "South America", AH3:AH61)</f>
        <v>1432</v>
      </c>
      <c r="AI70" s="66">
        <f>SUMIF(B3:B61, "South America", AI3:AI61)</f>
        <v>548</v>
      </c>
      <c r="AJ70" s="66">
        <f>SUMIF(B3:B61, "South America", AJ3:AJ61)</f>
        <v>15</v>
      </c>
      <c r="AK70" s="66">
        <f>SUMIF(B3:B61, "South America", AK3:AK61)</f>
        <v>1194</v>
      </c>
      <c r="AL70" s="68">
        <f>SUMIF(B3:B61, "South America", AL3:AL61)</f>
        <v>175</v>
      </c>
      <c r="AM70" s="84"/>
    </row>
    <row r="71" spans="1:47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4.0149393090569564E-2</v>
      </c>
      <c r="L71" s="88">
        <f>L70/M70</f>
        <v>0.1858076563958917</v>
      </c>
      <c r="M71" s="76">
        <f>M70/M70</f>
        <v>1</v>
      </c>
      <c r="N71" s="88">
        <f>N70/S70</f>
        <v>0.11768802228412256</v>
      </c>
      <c r="O71" s="88">
        <f>O70/S70</f>
        <v>1.5668523676880222E-2</v>
      </c>
      <c r="P71" s="88">
        <f>P70/S70</f>
        <v>0.72040389972144847</v>
      </c>
      <c r="Q71" s="88">
        <f>Q70/S70</f>
        <v>1.1988161559888579</v>
      </c>
      <c r="R71" s="88">
        <f>R70/S70</f>
        <v>1.7757660167130918E-2</v>
      </c>
      <c r="S71" s="76">
        <f>S70/S70</f>
        <v>1</v>
      </c>
      <c r="T71" s="75">
        <f>T70/V70</f>
        <v>3.8596491228070177E-2</v>
      </c>
      <c r="U71" s="75">
        <f>U70/V70</f>
        <v>3.5087719298245615E-3</v>
      </c>
      <c r="V71" s="76">
        <f>V70/V70</f>
        <v>1</v>
      </c>
      <c r="W71" s="75">
        <f>W70/V70</f>
        <v>0.14035087719298245</v>
      </c>
      <c r="X71" s="75">
        <f>X70/V70</f>
        <v>1.7543859649122806E-2</v>
      </c>
      <c r="Y71" s="75">
        <f>Y70/V70</f>
        <v>7.8912280701754387</v>
      </c>
      <c r="Z71" s="88">
        <f>Z70/V70</f>
        <v>0.31228070175438599</v>
      </c>
      <c r="AA71" s="77">
        <f>AA70/AA70</f>
        <v>1</v>
      </c>
      <c r="AB71" s="75"/>
      <c r="AC71" s="75">
        <f>AC70/AA70</f>
        <v>5.5543732709087038E-2</v>
      </c>
      <c r="AD71" s="75"/>
      <c r="AE71" s="75">
        <f>AE70/AA70</f>
        <v>1.1330070227708022</v>
      </c>
      <c r="AF71" s="75">
        <f>AF70/AA70</f>
        <v>2.1281123643328366E-3</v>
      </c>
      <c r="AG71" s="75">
        <f>AG70/AA70</f>
        <v>2.1281123643328366E-3</v>
      </c>
      <c r="AH71" s="88">
        <f>AH70/AA70</f>
        <v>0.3047456905724622</v>
      </c>
      <c r="AI71" s="80">
        <f>AI70/AI70</f>
        <v>1</v>
      </c>
      <c r="AJ71" s="81">
        <f>AJ70/AI70</f>
        <v>2.7372262773722629E-2</v>
      </c>
      <c r="AK71" s="79">
        <f>AK70/AI70</f>
        <v>2.1788321167883211</v>
      </c>
      <c r="AL71" s="91">
        <f>AL70/AI70</f>
        <v>0.31934306569343068</v>
      </c>
      <c r="AM71" s="63"/>
    </row>
    <row r="72" spans="1:47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219</v>
      </c>
      <c r="L72" s="66">
        <f>SUMIF(B3:B61, "Asia &amp; Pacific", L3:L61)</f>
        <v>2152</v>
      </c>
      <c r="M72" s="66">
        <f>SUMIF(B3:B61, "Asia &amp; Pacific", M3:M61)</f>
        <v>5067</v>
      </c>
      <c r="N72" s="66">
        <f>SUMIF(B3:B61, "Asia &amp; Pacific", N3:N61)</f>
        <v>3564</v>
      </c>
      <c r="O72" s="66">
        <f>SUMIF(B3:B61, "Asia &amp; Pacific", O3:O61)</f>
        <v>615</v>
      </c>
      <c r="P72" s="66">
        <f>SUMIF(B3:B61, "Asia &amp; Pacific", P3:P61)</f>
        <v>13670</v>
      </c>
      <c r="Q72" s="66">
        <f>SUMIF(B3:B61, "Asia &amp; Pacific", Q3:Q61)</f>
        <v>28497</v>
      </c>
      <c r="R72" s="68">
        <f>SUMIF(B3:B61, "Asia &amp; Pacific", R3:R61)</f>
        <v>449</v>
      </c>
      <c r="S72" s="68">
        <f>SUMIF(B3:B61, "Asia &amp; Pacific", S3:S61)</f>
        <v>11923</v>
      </c>
      <c r="T72" s="66">
        <f>SUMIF(B3:B61, "Asia &amp; Pacific", T3:T61)</f>
        <v>120</v>
      </c>
      <c r="U72" s="66">
        <f>SUMIF(B3:B61, "Asia &amp; Pacific", U3:U61)</f>
        <v>26</v>
      </c>
      <c r="V72" s="66">
        <f>SUMIF(B3:B61, "Asia &amp; Pacific", V3:V61)</f>
        <v>2253</v>
      </c>
      <c r="W72" s="66">
        <f>SUMIF(B3:B61, "Asia &amp; Pacific", W3:W61)</f>
        <v>56</v>
      </c>
      <c r="X72" s="66">
        <f>SUMIF(B3:B61, "Asia &amp; Pacific", X3:X61)</f>
        <v>7</v>
      </c>
      <c r="Y72" s="66">
        <f>SUMIF(B3:B61, "Asia &amp; Pacific", Y3:Y61)</f>
        <v>14101</v>
      </c>
      <c r="Z72" s="68">
        <f>SUMIF(B3:B61, "Asia &amp; Pacific", Z3:Z61)</f>
        <v>82</v>
      </c>
      <c r="AA72" s="66">
        <f>SUMIF(B3:B61, "Asia &amp; Pacific", AA3:AA61)</f>
        <v>30004</v>
      </c>
      <c r="AB72" s="66"/>
      <c r="AC72" s="66">
        <f>SUMIF(B3:B61, "Asia &amp; Pacific", AC3:AC61)</f>
        <v>1008</v>
      </c>
      <c r="AD72" s="67"/>
      <c r="AE72" s="66">
        <f>SUMIF(B3:B61, "Asia &amp; Pacific", AE3:AE61)</f>
        <v>30706</v>
      </c>
      <c r="AF72" s="66">
        <f>SUMIF(B3:B61, "Asia &amp; Pacific", AF3:AF61)</f>
        <v>60</v>
      </c>
      <c r="AG72" s="66">
        <f>SUMIF(B3:B61, "Asia &amp; Pacific", AG3:AG61)</f>
        <v>66</v>
      </c>
      <c r="AH72" s="68">
        <f>SUMIF(B3:B61, "Asia &amp; Pacific", AH3:AH61)</f>
        <v>6542</v>
      </c>
      <c r="AI72" s="66">
        <f>SUMIF(B3:B61, "Asia &amp; Pacific", AI3:AI61)</f>
        <v>3734</v>
      </c>
      <c r="AJ72" s="66">
        <f>SUMIF(B3:B61, "Asia &amp; Pacific", AJ3:AJ61)</f>
        <v>82</v>
      </c>
      <c r="AK72" s="66">
        <f>SUMIF(B3:B61, "Asia &amp; Pacific", AK3:AK61)</f>
        <v>6471</v>
      </c>
      <c r="AL72" s="68">
        <f>SUMIF(B3:B61, "Asia &amp; Pacific", AL3:AL61)</f>
        <v>957</v>
      </c>
      <c r="AM72" s="63"/>
    </row>
    <row r="73" spans="1:47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4.3220840734162227E-2</v>
      </c>
      <c r="L73" s="88">
        <f>L72/M72</f>
        <v>0.42470890073021511</v>
      </c>
      <c r="M73" s="76">
        <f>M72/M72</f>
        <v>1</v>
      </c>
      <c r="N73" s="88">
        <f>N72/S72</f>
        <v>0.2989180575358551</v>
      </c>
      <c r="O73" s="88">
        <f>O72/S72</f>
        <v>5.1580977941793171E-2</v>
      </c>
      <c r="P73" s="88">
        <f>P72/S72</f>
        <v>1.146523525958232</v>
      </c>
      <c r="Q73" s="88">
        <f>Q72/S72</f>
        <v>2.3900863876541139</v>
      </c>
      <c r="R73" s="88">
        <f>R72/S72</f>
        <v>3.7658307472951437E-2</v>
      </c>
      <c r="S73" s="76">
        <f>S72/S72</f>
        <v>1</v>
      </c>
      <c r="T73" s="75">
        <f>T72/V72</f>
        <v>5.3262316910785618E-2</v>
      </c>
      <c r="U73" s="75">
        <f>U72/V72</f>
        <v>1.154016866400355E-2</v>
      </c>
      <c r="V73" s="76">
        <f>V72/V72</f>
        <v>1</v>
      </c>
      <c r="W73" s="75">
        <f>W72/V72</f>
        <v>2.4855747891699954E-2</v>
      </c>
      <c r="X73" s="75">
        <f>X72/V72</f>
        <v>3.1069684864624943E-3</v>
      </c>
      <c r="Y73" s="75">
        <f>Y72/V72</f>
        <v>6.2587660896582333</v>
      </c>
      <c r="Z73" s="88">
        <f>Z72/V72</f>
        <v>3.6395916555703504E-2</v>
      </c>
      <c r="AA73" s="77">
        <f>AA72/AA72</f>
        <v>1</v>
      </c>
      <c r="AB73" s="75"/>
      <c r="AC73" s="75">
        <f>AC72/AA72</f>
        <v>3.3595520597253702E-2</v>
      </c>
      <c r="AD73" s="75"/>
      <c r="AE73" s="75">
        <f>AE72/AA72</f>
        <v>1.0233968804159446</v>
      </c>
      <c r="AF73" s="75">
        <f>AF72/AA72</f>
        <v>1.999733368884149E-3</v>
      </c>
      <c r="AG73" s="75">
        <f>AG72/AA72</f>
        <v>2.1997067057725637E-3</v>
      </c>
      <c r="AH73" s="88">
        <f>AH72/AA72</f>
        <v>0.21803759498733502</v>
      </c>
      <c r="AI73" s="80">
        <f>AI72/AI72</f>
        <v>1</v>
      </c>
      <c r="AJ73" s="81">
        <f>AJ72/AI72</f>
        <v>2.1960364220674881E-2</v>
      </c>
      <c r="AK73" s="79">
        <f>AK72/AI72</f>
        <v>1.7329941081949651</v>
      </c>
      <c r="AL73" s="91">
        <f>AL72/AI72</f>
        <v>0.25629351901446168</v>
      </c>
      <c r="AM73" s="63"/>
    </row>
    <row r="74" spans="1:47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4</v>
      </c>
      <c r="L74" s="66">
        <f>SUMIF(B3:B61, "Africa", L3:L61)</f>
        <v>35</v>
      </c>
      <c r="M74" s="66">
        <f>SUMIF(B3:B61, "Africa", M3:M61)</f>
        <v>238</v>
      </c>
      <c r="N74" s="66">
        <f>SUMIF(B3:B61, "Africa", N3:N61)</f>
        <v>75</v>
      </c>
      <c r="O74" s="66">
        <f>SUMIF(B3:B61, "Africa", O3:O61)</f>
        <v>16</v>
      </c>
      <c r="P74" s="66">
        <f>SUMIF(B3:B61, "Africa", P3:P61)</f>
        <v>340</v>
      </c>
      <c r="Q74" s="66">
        <f>SUMIF(B3:B61, "Africa", Q3:Q61)</f>
        <v>842</v>
      </c>
      <c r="R74" s="68">
        <f>SUMIF(B3:B61, "Africa", R3:R61)</f>
        <v>15</v>
      </c>
      <c r="S74" s="68">
        <f>SUMIF(B3:B61, "Africa", S3:S61)</f>
        <v>584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124</v>
      </c>
      <c r="W74" s="66">
        <f>SUMIF(B3:B61, "Africa", W3:W61)</f>
        <v>11</v>
      </c>
      <c r="X74" s="66">
        <f>SUMIF(B3:B61, "Africa", X3:X61)</f>
        <v>3</v>
      </c>
      <c r="Y74" s="66">
        <f>SUMIF(B3:B61, "Africa", Y3:Y61)</f>
        <v>313</v>
      </c>
      <c r="Z74" s="68">
        <f>SUMIF(B3:B61, "Africa", Z3:Z61)</f>
        <v>28</v>
      </c>
      <c r="AA74" s="66">
        <f>SUMIF(B3:B61, "Africa", AA3:AA61)</f>
        <v>1214</v>
      </c>
      <c r="AB74" s="66"/>
      <c r="AC74" s="66">
        <f>SUMIF(B3:B61, "Africa", AC3:AC61)</f>
        <v>54</v>
      </c>
      <c r="AD74" s="67"/>
      <c r="AE74" s="66">
        <f>SUMIF(B3:B61, "Africa", AE3:AE61)</f>
        <v>1030</v>
      </c>
      <c r="AF74" s="66">
        <f>SUMIF(B3:B61, "Africa", AF3:AF61)</f>
        <v>6</v>
      </c>
      <c r="AG74" s="66">
        <f>SUMIF(B3:B61, "Africa", AG3:AG61)</f>
        <v>44</v>
      </c>
      <c r="AH74" s="68">
        <f>SUMIF(B3:B61, "Africa", AH3:AH61)</f>
        <v>347</v>
      </c>
      <c r="AI74" s="66">
        <f>SUMIF(B3:B61, "Africa", AI3:AI61)</f>
        <v>189</v>
      </c>
      <c r="AJ74" s="66">
        <f>SUMIF(B3:B61, "Africa", AJ3:AJ61)</f>
        <v>7</v>
      </c>
      <c r="AK74" s="66">
        <f>SUMIF(B3:B61, "Africa", AK3:AK61)</f>
        <v>198</v>
      </c>
      <c r="AL74" s="68">
        <f>SUMIF(B3:B61, "Africa", AL3:AL61)</f>
        <v>85</v>
      </c>
      <c r="AM74" s="63"/>
    </row>
    <row r="75" spans="1:47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1.680672268907563E-2</v>
      </c>
      <c r="L75" s="88">
        <f>L74/M74</f>
        <v>0.14705882352941177</v>
      </c>
      <c r="M75" s="76">
        <f>M74/M74</f>
        <v>1</v>
      </c>
      <c r="N75" s="88">
        <f>N74/S74</f>
        <v>0.12842465753424659</v>
      </c>
      <c r="O75" s="88">
        <f>O74/S74</f>
        <v>2.7397260273972601E-2</v>
      </c>
      <c r="P75" s="88">
        <f>P74/S74</f>
        <v>0.5821917808219178</v>
      </c>
      <c r="Q75" s="88">
        <f>Q74/S74</f>
        <v>1.4417808219178083</v>
      </c>
      <c r="R75" s="88">
        <f>R74/S74</f>
        <v>2.5684931506849314E-2</v>
      </c>
      <c r="S75" s="76">
        <f>S74/S74</f>
        <v>1</v>
      </c>
      <c r="T75" s="75">
        <f>T74/V74</f>
        <v>8.0645161290322578E-3</v>
      </c>
      <c r="U75" s="75">
        <f>U74/V74</f>
        <v>0</v>
      </c>
      <c r="V75" s="76">
        <f>V74/V74</f>
        <v>1</v>
      </c>
      <c r="W75" s="75">
        <f>W74/V74</f>
        <v>8.8709677419354843E-2</v>
      </c>
      <c r="X75" s="75">
        <f>X74/V74</f>
        <v>2.4193548387096774E-2</v>
      </c>
      <c r="Y75" s="75">
        <f>Y74/V74</f>
        <v>2.524193548387097</v>
      </c>
      <c r="Z75" s="88">
        <f>Z74/V74</f>
        <v>0.22580645161290322</v>
      </c>
      <c r="AA75" s="77">
        <f>AA74/AA74</f>
        <v>1</v>
      </c>
      <c r="AB75" s="75"/>
      <c r="AC75" s="75">
        <f>AC74/AA74</f>
        <v>4.4481054365733116E-2</v>
      </c>
      <c r="AD75" s="75"/>
      <c r="AE75" s="75">
        <f>AE74/AA74</f>
        <v>0.84843492586490943</v>
      </c>
      <c r="AF75" s="75">
        <f>AF74/AA74</f>
        <v>4.9423393739703456E-3</v>
      </c>
      <c r="AG75" s="75">
        <f>AG74/AA74</f>
        <v>3.6243822075782535E-2</v>
      </c>
      <c r="AH75" s="88">
        <f>AH74/AA74</f>
        <v>0.28583196046128501</v>
      </c>
      <c r="AI75" s="80">
        <f>AI74/AI74</f>
        <v>1</v>
      </c>
      <c r="AJ75" s="81">
        <f>AJ74/AI74</f>
        <v>3.7037037037037035E-2</v>
      </c>
      <c r="AK75" s="79">
        <f>AK74/AI74</f>
        <v>1.0476190476190477</v>
      </c>
      <c r="AL75" s="91">
        <f>AL74/AI74</f>
        <v>0.44973544973544971</v>
      </c>
      <c r="AM75" s="63"/>
    </row>
    <row r="78" spans="1:47" ht="24" x14ac:dyDescent="0.2">
      <c r="A78" s="143" t="s">
        <v>136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3">
    <mergeCell ref="A79:B79"/>
    <mergeCell ref="C79:AD79"/>
    <mergeCell ref="C1:F1"/>
    <mergeCell ref="G1:J1"/>
    <mergeCell ref="K1:M1"/>
    <mergeCell ref="N1:S1"/>
    <mergeCell ref="T1:Z1"/>
    <mergeCell ref="AA1:AH1"/>
    <mergeCell ref="AI1:AL1"/>
    <mergeCell ref="AM1:AM2"/>
    <mergeCell ref="AN63:AO63"/>
    <mergeCell ref="AN64:AO64"/>
    <mergeCell ref="A78:AD78"/>
  </mergeCells>
  <hyperlinks>
    <hyperlink ref="AM1:AM2" r:id="rId1" display="GDP in Million US$ (nominal, 2021)" xr:uid="{54C363C8-5290-A741-B56E-A86273C03C75}"/>
    <hyperlink ref="C79:L79" r:id="rId2" display=" https://betterprojectsfaster.com/guide/java-full-stack-report-2023-01/the-index" xr:uid="{80904D89-6446-824D-A4A3-925BF4D54EEC}"/>
    <hyperlink ref="C79:AD79" r:id="rId3" display="https://betterprojectsfaster.com/guide/java-tech-popularity-index-2023-Q2/the-index" xr:uid="{5F9E02F2-ED7C-C04D-A8EC-2EA8903B985B}"/>
  </hyperlink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4270-5DF0-EB4D-933F-283DFE5F7357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18.6640625" style="63" bestFit="1" customWidth="1"/>
    <col min="40" max="40" width="10.33203125" bestFit="1" customWidth="1"/>
  </cols>
  <sheetData>
    <row r="1" spans="1:39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42" t="s">
        <v>116</v>
      </c>
      <c r="O1" s="138"/>
      <c r="P1" s="138"/>
      <c r="Q1" s="138"/>
      <c r="R1" s="138"/>
      <c r="S1" s="139"/>
      <c r="T1" s="138" t="s">
        <v>117</v>
      </c>
      <c r="U1" s="138"/>
      <c r="V1" s="138"/>
      <c r="W1" s="138"/>
      <c r="X1" s="138"/>
      <c r="Y1" s="138"/>
      <c r="Z1" s="139"/>
      <c r="AA1" s="138" t="s">
        <v>118</v>
      </c>
      <c r="AB1" s="138"/>
      <c r="AC1" s="138"/>
      <c r="AD1" s="138"/>
      <c r="AE1" s="138"/>
      <c r="AF1" s="138"/>
      <c r="AG1" s="138"/>
      <c r="AH1" s="139"/>
      <c r="AI1" s="138" t="s">
        <v>119</v>
      </c>
      <c r="AJ1" s="138"/>
      <c r="AK1" s="138"/>
      <c r="AL1" s="138"/>
      <c r="AM1" s="144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5"/>
    </row>
    <row r="3" spans="1:39" x14ac:dyDescent="0.2">
      <c r="A3" s="69" t="s">
        <v>12</v>
      </c>
      <c r="B3" s="69" t="s">
        <v>13</v>
      </c>
      <c r="C3" s="101">
        <v>38</v>
      </c>
      <c r="D3" s="101">
        <v>8</v>
      </c>
      <c r="E3" s="101">
        <v>0</v>
      </c>
      <c r="F3" s="101">
        <v>14</v>
      </c>
      <c r="G3" s="101">
        <v>149</v>
      </c>
      <c r="H3" s="101">
        <v>50</v>
      </c>
      <c r="I3" s="101">
        <v>5</v>
      </c>
      <c r="J3" s="101">
        <v>15</v>
      </c>
      <c r="K3" s="101">
        <v>6</v>
      </c>
      <c r="L3" s="101">
        <v>19</v>
      </c>
      <c r="M3" s="101">
        <v>152</v>
      </c>
      <c r="N3" s="101">
        <v>62</v>
      </c>
      <c r="O3" s="101">
        <v>2</v>
      </c>
      <c r="P3" s="101">
        <v>290</v>
      </c>
      <c r="Q3" s="101">
        <v>467</v>
      </c>
      <c r="R3" s="101">
        <v>1</v>
      </c>
      <c r="S3" s="101">
        <v>329</v>
      </c>
      <c r="T3" s="101">
        <v>3</v>
      </c>
      <c r="U3" s="101">
        <v>0</v>
      </c>
      <c r="V3" s="101">
        <v>17</v>
      </c>
      <c r="W3" s="101">
        <v>4</v>
      </c>
      <c r="X3" s="101">
        <v>0</v>
      </c>
      <c r="Y3" s="101">
        <v>237</v>
      </c>
      <c r="Z3" s="101">
        <v>2</v>
      </c>
      <c r="AA3" s="101">
        <v>754</v>
      </c>
      <c r="AB3" s="101">
        <v>20</v>
      </c>
      <c r="AC3" s="101">
        <v>20</v>
      </c>
      <c r="AD3" s="101">
        <v>834</v>
      </c>
      <c r="AE3" s="101">
        <v>834</v>
      </c>
      <c r="AF3" s="101">
        <v>2</v>
      </c>
      <c r="AG3" s="101">
        <v>5</v>
      </c>
      <c r="AH3" s="101">
        <v>210</v>
      </c>
      <c r="AI3" s="101">
        <v>22</v>
      </c>
      <c r="AJ3" s="101">
        <v>1</v>
      </c>
      <c r="AK3" s="101">
        <v>168</v>
      </c>
      <c r="AL3" s="101">
        <v>23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68</v>
      </c>
      <c r="D4" s="101">
        <v>26</v>
      </c>
      <c r="E4" s="101">
        <v>2</v>
      </c>
      <c r="F4" s="101">
        <v>35</v>
      </c>
      <c r="G4" s="101">
        <v>280</v>
      </c>
      <c r="H4" s="101">
        <v>125</v>
      </c>
      <c r="I4" s="101">
        <v>2</v>
      </c>
      <c r="J4" s="101">
        <v>69</v>
      </c>
      <c r="K4" s="101">
        <v>8</v>
      </c>
      <c r="L4" s="101">
        <v>91</v>
      </c>
      <c r="M4" s="101">
        <v>409</v>
      </c>
      <c r="N4" s="101">
        <v>105</v>
      </c>
      <c r="O4" s="101">
        <v>21</v>
      </c>
      <c r="P4" s="101">
        <v>348</v>
      </c>
      <c r="Q4" s="101">
        <v>554</v>
      </c>
      <c r="R4" s="101">
        <v>8</v>
      </c>
      <c r="S4" s="101">
        <v>617</v>
      </c>
      <c r="T4" s="101">
        <v>6</v>
      </c>
      <c r="U4" s="101">
        <v>1</v>
      </c>
      <c r="V4" s="101">
        <v>50</v>
      </c>
      <c r="W4" s="101">
        <v>7</v>
      </c>
      <c r="X4" s="101">
        <v>0</v>
      </c>
      <c r="Y4" s="101">
        <v>487</v>
      </c>
      <c r="Z4" s="101">
        <v>6</v>
      </c>
      <c r="AA4" s="101">
        <v>1001</v>
      </c>
      <c r="AB4" s="101">
        <v>15</v>
      </c>
      <c r="AC4" s="101">
        <v>0</v>
      </c>
      <c r="AD4" s="101">
        <v>1915</v>
      </c>
      <c r="AE4" s="101">
        <v>1915</v>
      </c>
      <c r="AF4" s="101">
        <v>0</v>
      </c>
      <c r="AG4" s="101">
        <v>1</v>
      </c>
      <c r="AH4" s="101">
        <v>379</v>
      </c>
      <c r="AI4" s="101">
        <v>71</v>
      </c>
      <c r="AJ4" s="101">
        <v>1</v>
      </c>
      <c r="AK4" s="101">
        <v>221</v>
      </c>
      <c r="AL4" s="101">
        <v>73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136</v>
      </c>
      <c r="D5" s="101">
        <v>60</v>
      </c>
      <c r="E5" s="101">
        <v>4</v>
      </c>
      <c r="F5" s="101">
        <v>18</v>
      </c>
      <c r="G5" s="101">
        <v>193</v>
      </c>
      <c r="H5" s="101">
        <v>76</v>
      </c>
      <c r="I5" s="101">
        <v>0</v>
      </c>
      <c r="J5" s="101">
        <v>5</v>
      </c>
      <c r="K5" s="101">
        <v>4</v>
      </c>
      <c r="L5" s="101">
        <v>34</v>
      </c>
      <c r="M5" s="101">
        <v>157</v>
      </c>
      <c r="N5" s="101">
        <v>20</v>
      </c>
      <c r="O5" s="101">
        <v>2</v>
      </c>
      <c r="P5" s="101">
        <v>124</v>
      </c>
      <c r="Q5" s="101">
        <v>375</v>
      </c>
      <c r="R5" s="101">
        <v>4</v>
      </c>
      <c r="S5" s="101">
        <v>345</v>
      </c>
      <c r="T5" s="101">
        <v>0</v>
      </c>
      <c r="U5" s="101">
        <v>0</v>
      </c>
      <c r="V5" s="101">
        <v>136</v>
      </c>
      <c r="W5" s="101">
        <v>7</v>
      </c>
      <c r="X5" s="101">
        <v>4</v>
      </c>
      <c r="Y5" s="101">
        <v>268</v>
      </c>
      <c r="Z5" s="101">
        <v>13</v>
      </c>
      <c r="AA5" s="101">
        <v>894</v>
      </c>
      <c r="AB5" s="101">
        <v>51</v>
      </c>
      <c r="AC5" s="101">
        <v>51</v>
      </c>
      <c r="AD5" s="101">
        <v>658</v>
      </c>
      <c r="AE5" s="101">
        <v>658</v>
      </c>
      <c r="AF5" s="101">
        <v>0</v>
      </c>
      <c r="AG5" s="101">
        <v>0</v>
      </c>
      <c r="AH5" s="101">
        <v>269</v>
      </c>
      <c r="AI5" s="101">
        <v>28</v>
      </c>
      <c r="AJ5" s="101">
        <v>6</v>
      </c>
      <c r="AK5" s="101">
        <v>56</v>
      </c>
      <c r="AL5" s="101">
        <v>45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10</v>
      </c>
      <c r="Q6" s="101">
        <v>7</v>
      </c>
      <c r="R6" s="101">
        <v>0</v>
      </c>
      <c r="S6" s="101">
        <v>8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10</v>
      </c>
      <c r="AB6" s="101">
        <v>0</v>
      </c>
      <c r="AC6" s="101">
        <v>0</v>
      </c>
      <c r="AD6" s="101">
        <v>17</v>
      </c>
      <c r="AE6" s="101">
        <v>17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0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103</v>
      </c>
      <c r="D7" s="101">
        <v>104</v>
      </c>
      <c r="E7" s="101">
        <v>7</v>
      </c>
      <c r="F7" s="101">
        <v>40</v>
      </c>
      <c r="G7" s="101">
        <v>299</v>
      </c>
      <c r="H7" s="101">
        <v>96</v>
      </c>
      <c r="I7" s="101">
        <v>1</v>
      </c>
      <c r="J7" s="101">
        <v>34</v>
      </c>
      <c r="K7" s="101">
        <v>6</v>
      </c>
      <c r="L7" s="101">
        <v>66</v>
      </c>
      <c r="M7" s="101">
        <v>100</v>
      </c>
      <c r="N7" s="101">
        <v>49</v>
      </c>
      <c r="O7" s="101">
        <v>7</v>
      </c>
      <c r="P7" s="101">
        <v>259</v>
      </c>
      <c r="Q7" s="101">
        <v>500</v>
      </c>
      <c r="R7" s="101">
        <v>26</v>
      </c>
      <c r="S7" s="101">
        <v>358</v>
      </c>
      <c r="T7" s="101">
        <v>2</v>
      </c>
      <c r="U7" s="101">
        <v>1</v>
      </c>
      <c r="V7" s="101">
        <v>69</v>
      </c>
      <c r="W7" s="101">
        <v>8</v>
      </c>
      <c r="X7" s="101">
        <v>0</v>
      </c>
      <c r="Y7" s="101">
        <v>301</v>
      </c>
      <c r="Z7" s="101">
        <v>20</v>
      </c>
      <c r="AA7" s="101">
        <v>1120</v>
      </c>
      <c r="AB7" s="101">
        <v>45</v>
      </c>
      <c r="AC7" s="101">
        <v>45</v>
      </c>
      <c r="AD7" s="101">
        <v>866</v>
      </c>
      <c r="AE7" s="101">
        <v>866</v>
      </c>
      <c r="AF7" s="101">
        <v>9</v>
      </c>
      <c r="AG7" s="101">
        <v>23</v>
      </c>
      <c r="AH7" s="101">
        <v>80</v>
      </c>
      <c r="AI7" s="101">
        <v>50</v>
      </c>
      <c r="AJ7" s="101">
        <v>10</v>
      </c>
      <c r="AK7" s="101">
        <v>115</v>
      </c>
      <c r="AL7" s="101">
        <v>75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181</v>
      </c>
      <c r="D8" s="101">
        <v>46</v>
      </c>
      <c r="E8" s="101">
        <v>10</v>
      </c>
      <c r="F8" s="101">
        <v>70</v>
      </c>
      <c r="G8" s="101">
        <v>468</v>
      </c>
      <c r="H8" s="101">
        <v>132</v>
      </c>
      <c r="I8" s="101">
        <v>6</v>
      </c>
      <c r="J8" s="101">
        <v>43</v>
      </c>
      <c r="K8" s="101">
        <v>35</v>
      </c>
      <c r="L8" s="101">
        <v>94</v>
      </c>
      <c r="M8" s="101">
        <v>644</v>
      </c>
      <c r="N8" s="101">
        <v>195</v>
      </c>
      <c r="O8" s="101">
        <v>15</v>
      </c>
      <c r="P8" s="101">
        <v>1210</v>
      </c>
      <c r="Q8" s="101">
        <v>1801</v>
      </c>
      <c r="R8" s="101">
        <v>31</v>
      </c>
      <c r="S8" s="101">
        <v>1581</v>
      </c>
      <c r="T8" s="101">
        <v>3</v>
      </c>
      <c r="U8" s="101">
        <v>0</v>
      </c>
      <c r="V8" s="101">
        <v>209</v>
      </c>
      <c r="W8" s="101">
        <v>25</v>
      </c>
      <c r="X8" s="101">
        <v>6</v>
      </c>
      <c r="Y8" s="101">
        <v>1229</v>
      </c>
      <c r="Z8" s="101">
        <v>64</v>
      </c>
      <c r="AA8" s="101">
        <v>2510</v>
      </c>
      <c r="AB8" s="101">
        <v>246</v>
      </c>
      <c r="AC8" s="101">
        <v>246</v>
      </c>
      <c r="AD8" s="101">
        <v>2686</v>
      </c>
      <c r="AE8" s="101">
        <v>2686</v>
      </c>
      <c r="AF8" s="101">
        <v>5</v>
      </c>
      <c r="AG8" s="101">
        <v>1</v>
      </c>
      <c r="AH8" s="101">
        <v>763</v>
      </c>
      <c r="AI8" s="101">
        <v>429</v>
      </c>
      <c r="AJ8" s="101">
        <v>12</v>
      </c>
      <c r="AK8" s="101">
        <v>703</v>
      </c>
      <c r="AL8" s="101">
        <v>130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444</v>
      </c>
      <c r="D9" s="101">
        <v>196</v>
      </c>
      <c r="E9" s="101">
        <v>22</v>
      </c>
      <c r="F9" s="101">
        <v>162</v>
      </c>
      <c r="G9" s="101">
        <v>921</v>
      </c>
      <c r="H9" s="101">
        <v>364</v>
      </c>
      <c r="I9" s="101">
        <v>12</v>
      </c>
      <c r="J9" s="101">
        <v>276</v>
      </c>
      <c r="K9" s="101">
        <v>12</v>
      </c>
      <c r="L9" s="101">
        <v>0</v>
      </c>
      <c r="M9" s="101">
        <v>697</v>
      </c>
      <c r="N9" s="101">
        <v>435</v>
      </c>
      <c r="O9" s="101">
        <v>63</v>
      </c>
      <c r="P9" s="101">
        <v>1413</v>
      </c>
      <c r="Q9" s="101">
        <v>2241</v>
      </c>
      <c r="R9" s="101">
        <v>58</v>
      </c>
      <c r="S9" s="101">
        <v>1935</v>
      </c>
      <c r="T9" s="101">
        <v>19</v>
      </c>
      <c r="U9" s="101">
        <v>1</v>
      </c>
      <c r="V9" s="101">
        <v>120</v>
      </c>
      <c r="W9" s="101">
        <v>11</v>
      </c>
      <c r="X9" s="101">
        <v>0</v>
      </c>
      <c r="Y9" s="101">
        <v>1325</v>
      </c>
      <c r="Z9" s="101">
        <v>14</v>
      </c>
      <c r="AA9" s="101">
        <v>2830</v>
      </c>
      <c r="AB9" s="101">
        <v>55</v>
      </c>
      <c r="AC9" s="101">
        <v>55</v>
      </c>
      <c r="AD9" s="101">
        <v>4647</v>
      </c>
      <c r="AE9" s="101">
        <f>AD9+(AK9/2)</f>
        <v>4896</v>
      </c>
      <c r="AF9" s="101">
        <v>32</v>
      </c>
      <c r="AG9" s="101">
        <v>5</v>
      </c>
      <c r="AH9" s="101">
        <v>209</v>
      </c>
      <c r="AI9" s="101">
        <v>149</v>
      </c>
      <c r="AJ9" s="101">
        <v>1</v>
      </c>
      <c r="AK9" s="101">
        <v>498</v>
      </c>
      <c r="AL9" s="101">
        <v>100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43</v>
      </c>
      <c r="D10" s="101">
        <v>16</v>
      </c>
      <c r="E10" s="101">
        <v>11</v>
      </c>
      <c r="F10" s="101">
        <v>16</v>
      </c>
      <c r="G10" s="101">
        <v>81</v>
      </c>
      <c r="H10" s="101">
        <v>15</v>
      </c>
      <c r="I10" s="101">
        <v>2</v>
      </c>
      <c r="J10" s="101">
        <v>11</v>
      </c>
      <c r="K10" s="101">
        <v>3</v>
      </c>
      <c r="L10" s="101">
        <v>11</v>
      </c>
      <c r="M10" s="101">
        <v>33</v>
      </c>
      <c r="N10" s="101">
        <v>13</v>
      </c>
      <c r="O10" s="101">
        <v>2</v>
      </c>
      <c r="P10" s="101">
        <v>117</v>
      </c>
      <c r="Q10" s="101">
        <v>376</v>
      </c>
      <c r="R10" s="101">
        <v>6</v>
      </c>
      <c r="S10" s="101">
        <v>270</v>
      </c>
      <c r="T10" s="101">
        <v>0</v>
      </c>
      <c r="U10" s="101">
        <v>0</v>
      </c>
      <c r="V10" s="101">
        <v>26</v>
      </c>
      <c r="W10" s="101">
        <v>2</v>
      </c>
      <c r="X10" s="101">
        <v>0</v>
      </c>
      <c r="Y10" s="101">
        <v>267</v>
      </c>
      <c r="Z10" s="101">
        <v>1</v>
      </c>
      <c r="AA10" s="101">
        <v>543</v>
      </c>
      <c r="AB10" s="101">
        <v>16</v>
      </c>
      <c r="AC10" s="101">
        <v>16</v>
      </c>
      <c r="AD10" s="101">
        <v>478</v>
      </c>
      <c r="AE10" s="101">
        <v>478</v>
      </c>
      <c r="AF10" s="101">
        <v>3</v>
      </c>
      <c r="AG10" s="101">
        <v>0</v>
      </c>
      <c r="AH10" s="101">
        <v>108</v>
      </c>
      <c r="AI10" s="101">
        <v>33</v>
      </c>
      <c r="AJ10" s="101">
        <v>0</v>
      </c>
      <c r="AK10" s="101">
        <v>65</v>
      </c>
      <c r="AL10" s="101">
        <v>11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24</v>
      </c>
      <c r="D11" s="101">
        <v>5</v>
      </c>
      <c r="E11" s="101">
        <v>2</v>
      </c>
      <c r="F11" s="101">
        <v>11</v>
      </c>
      <c r="G11" s="101">
        <v>138</v>
      </c>
      <c r="H11" s="101">
        <v>76</v>
      </c>
      <c r="I11" s="101">
        <v>0</v>
      </c>
      <c r="J11" s="101">
        <v>29</v>
      </c>
      <c r="K11" s="101">
        <v>1</v>
      </c>
      <c r="L11" s="101">
        <v>0</v>
      </c>
      <c r="M11" s="101">
        <v>131</v>
      </c>
      <c r="N11" s="101">
        <v>49</v>
      </c>
      <c r="O11" s="101">
        <v>8</v>
      </c>
      <c r="P11" s="101">
        <v>171</v>
      </c>
      <c r="Q11" s="101">
        <v>338</v>
      </c>
      <c r="R11" s="101">
        <v>3</v>
      </c>
      <c r="S11" s="101">
        <v>309</v>
      </c>
      <c r="T11" s="101">
        <v>5</v>
      </c>
      <c r="U11" s="101">
        <v>1</v>
      </c>
      <c r="V11" s="101">
        <v>23</v>
      </c>
      <c r="W11" s="101">
        <v>4</v>
      </c>
      <c r="X11" s="101">
        <v>0</v>
      </c>
      <c r="Y11" s="101">
        <v>234</v>
      </c>
      <c r="Z11" s="101">
        <v>5</v>
      </c>
      <c r="AA11" s="101">
        <v>476</v>
      </c>
      <c r="AB11" s="101">
        <v>13</v>
      </c>
      <c r="AC11" s="101">
        <v>13</v>
      </c>
      <c r="AD11" s="101">
        <v>602</v>
      </c>
      <c r="AE11" s="101">
        <v>602</v>
      </c>
      <c r="AF11" s="101">
        <v>0</v>
      </c>
      <c r="AG11" s="101">
        <v>1</v>
      </c>
      <c r="AH11" s="101">
        <v>132</v>
      </c>
      <c r="AI11" s="101">
        <v>42</v>
      </c>
      <c r="AJ11" s="101">
        <v>1</v>
      </c>
      <c r="AK11" s="101">
        <v>77</v>
      </c>
      <c r="AL11" s="101">
        <v>12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12</v>
      </c>
      <c r="D12" s="101">
        <v>4</v>
      </c>
      <c r="E12" s="101">
        <v>0</v>
      </c>
      <c r="F12" s="101">
        <v>12</v>
      </c>
      <c r="G12" s="101">
        <v>25</v>
      </c>
      <c r="H12" s="101">
        <v>11</v>
      </c>
      <c r="I12" s="101">
        <v>1</v>
      </c>
      <c r="J12" s="101">
        <v>10</v>
      </c>
      <c r="K12" s="101">
        <v>0</v>
      </c>
      <c r="L12" s="101">
        <v>22</v>
      </c>
      <c r="M12" s="101">
        <v>24</v>
      </c>
      <c r="N12" s="101">
        <v>20</v>
      </c>
      <c r="O12" s="101">
        <v>2</v>
      </c>
      <c r="P12" s="101">
        <v>77</v>
      </c>
      <c r="Q12" s="101">
        <v>118</v>
      </c>
      <c r="R12" s="101">
        <v>0</v>
      </c>
      <c r="S12" s="101">
        <v>119</v>
      </c>
      <c r="T12" s="101">
        <v>0</v>
      </c>
      <c r="U12" s="101">
        <v>0</v>
      </c>
      <c r="V12" s="101">
        <v>3</v>
      </c>
      <c r="W12" s="101">
        <v>0</v>
      </c>
      <c r="X12" s="101">
        <v>0</v>
      </c>
      <c r="Y12" s="101">
        <v>47</v>
      </c>
      <c r="Z12" s="101">
        <v>0</v>
      </c>
      <c r="AA12" s="101">
        <v>219</v>
      </c>
      <c r="AB12" s="101">
        <v>1</v>
      </c>
      <c r="AC12" s="101">
        <v>1</v>
      </c>
      <c r="AD12" s="101">
        <v>283</v>
      </c>
      <c r="AE12" s="101">
        <v>283</v>
      </c>
      <c r="AF12" s="101">
        <v>3</v>
      </c>
      <c r="AG12" s="101">
        <v>0</v>
      </c>
      <c r="AH12" s="101">
        <v>63</v>
      </c>
      <c r="AI12" s="101">
        <v>13</v>
      </c>
      <c r="AJ12" s="101">
        <v>0</v>
      </c>
      <c r="AK12" s="101">
        <v>49</v>
      </c>
      <c r="AL12" s="101">
        <v>3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94</v>
      </c>
      <c r="D13" s="101">
        <v>76</v>
      </c>
      <c r="E13" s="101">
        <v>7</v>
      </c>
      <c r="F13" s="101">
        <v>46</v>
      </c>
      <c r="G13" s="101">
        <v>259</v>
      </c>
      <c r="H13" s="101">
        <v>109</v>
      </c>
      <c r="I13" s="101">
        <v>1</v>
      </c>
      <c r="J13" s="101">
        <v>35</v>
      </c>
      <c r="K13" s="101">
        <v>6</v>
      </c>
      <c r="L13" s="101">
        <v>56</v>
      </c>
      <c r="M13" s="101">
        <v>219</v>
      </c>
      <c r="N13" s="101">
        <v>70</v>
      </c>
      <c r="O13" s="101">
        <v>12</v>
      </c>
      <c r="P13" s="101">
        <v>302</v>
      </c>
      <c r="Q13" s="101">
        <v>561</v>
      </c>
      <c r="R13" s="101">
        <v>10</v>
      </c>
      <c r="S13" s="101">
        <v>561</v>
      </c>
      <c r="T13" s="101">
        <v>2</v>
      </c>
      <c r="U13" s="101">
        <v>0</v>
      </c>
      <c r="V13" s="101">
        <v>113</v>
      </c>
      <c r="W13" s="101">
        <v>14</v>
      </c>
      <c r="X13" s="101">
        <v>2</v>
      </c>
      <c r="Y13" s="101">
        <v>258</v>
      </c>
      <c r="Z13" s="101">
        <v>6</v>
      </c>
      <c r="AA13" s="101">
        <v>550</v>
      </c>
      <c r="AB13" s="101">
        <v>22</v>
      </c>
      <c r="AC13" s="101">
        <v>22</v>
      </c>
      <c r="AD13" s="101">
        <v>852</v>
      </c>
      <c r="AE13" s="101">
        <v>852</v>
      </c>
      <c r="AF13" s="101">
        <v>1</v>
      </c>
      <c r="AG13" s="101">
        <v>9</v>
      </c>
      <c r="AH13" s="101">
        <v>247</v>
      </c>
      <c r="AI13" s="101">
        <v>21</v>
      </c>
      <c r="AJ13" s="101">
        <v>12</v>
      </c>
      <c r="AK13" s="101">
        <v>119</v>
      </c>
      <c r="AL13" s="101">
        <v>39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29</v>
      </c>
      <c r="D14" s="101">
        <v>28</v>
      </c>
      <c r="E14" s="101">
        <v>0</v>
      </c>
      <c r="F14" s="101">
        <v>37</v>
      </c>
      <c r="G14" s="101">
        <v>416</v>
      </c>
      <c r="H14" s="101">
        <v>46</v>
      </c>
      <c r="I14" s="101">
        <v>7</v>
      </c>
      <c r="J14" s="101">
        <v>8</v>
      </c>
      <c r="K14" s="101">
        <v>5</v>
      </c>
      <c r="L14" s="101">
        <v>27</v>
      </c>
      <c r="M14" s="101">
        <v>132</v>
      </c>
      <c r="N14" s="101">
        <v>45</v>
      </c>
      <c r="O14" s="101">
        <v>5</v>
      </c>
      <c r="P14" s="101">
        <v>197</v>
      </c>
      <c r="Q14" s="101">
        <v>218</v>
      </c>
      <c r="R14" s="101">
        <v>9</v>
      </c>
      <c r="S14" s="101">
        <v>281</v>
      </c>
      <c r="T14" s="101">
        <v>1</v>
      </c>
      <c r="U14" s="101">
        <v>2</v>
      </c>
      <c r="V14" s="101">
        <v>18</v>
      </c>
      <c r="W14" s="101">
        <v>7</v>
      </c>
      <c r="X14" s="101">
        <v>0</v>
      </c>
      <c r="Y14" s="101">
        <v>111</v>
      </c>
      <c r="Z14" s="101">
        <v>11</v>
      </c>
      <c r="AA14" s="101">
        <v>352</v>
      </c>
      <c r="AB14" s="101">
        <v>3</v>
      </c>
      <c r="AC14" s="101">
        <v>3</v>
      </c>
      <c r="AD14" s="101">
        <v>663</v>
      </c>
      <c r="AE14" s="101">
        <v>663</v>
      </c>
      <c r="AF14" s="101">
        <v>0</v>
      </c>
      <c r="AG14" s="101">
        <v>0</v>
      </c>
      <c r="AH14" s="101">
        <v>213</v>
      </c>
      <c r="AI14" s="101">
        <v>34</v>
      </c>
      <c r="AJ14" s="101">
        <v>0</v>
      </c>
      <c r="AK14" s="101">
        <v>90</v>
      </c>
      <c r="AL14" s="101">
        <v>0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7</v>
      </c>
      <c r="D15" s="101">
        <v>0</v>
      </c>
      <c r="E15" s="101">
        <v>4</v>
      </c>
      <c r="F15" s="101">
        <v>2</v>
      </c>
      <c r="G15" s="101">
        <v>6</v>
      </c>
      <c r="H15" s="101">
        <v>2</v>
      </c>
      <c r="I15" s="101">
        <v>0</v>
      </c>
      <c r="J15" s="101">
        <v>4</v>
      </c>
      <c r="K15" s="101">
        <v>1</v>
      </c>
      <c r="L15" s="101">
        <v>0</v>
      </c>
      <c r="M15" s="101">
        <v>4</v>
      </c>
      <c r="N15" s="101">
        <v>0</v>
      </c>
      <c r="O15" s="101">
        <v>0</v>
      </c>
      <c r="P15" s="101">
        <v>13</v>
      </c>
      <c r="Q15" s="101">
        <v>53</v>
      </c>
      <c r="R15" s="101">
        <v>1</v>
      </c>
      <c r="S15" s="101">
        <v>45</v>
      </c>
      <c r="T15" s="101">
        <v>0</v>
      </c>
      <c r="U15" s="101">
        <v>0</v>
      </c>
      <c r="V15" s="101">
        <v>4</v>
      </c>
      <c r="W15" s="101">
        <v>0</v>
      </c>
      <c r="X15" s="101">
        <v>0</v>
      </c>
      <c r="Y15" s="101">
        <v>18</v>
      </c>
      <c r="Z15" s="101">
        <v>1</v>
      </c>
      <c r="AA15" s="101">
        <v>113</v>
      </c>
      <c r="AB15" s="101">
        <v>7</v>
      </c>
      <c r="AC15" s="101">
        <v>7</v>
      </c>
      <c r="AD15" s="101">
        <v>108</v>
      </c>
      <c r="AE15" s="101">
        <v>108</v>
      </c>
      <c r="AF15" s="101">
        <v>0</v>
      </c>
      <c r="AG15" s="101">
        <v>0</v>
      </c>
      <c r="AH15" s="101">
        <v>19</v>
      </c>
      <c r="AI15" s="101">
        <v>9</v>
      </c>
      <c r="AJ15" s="101">
        <v>0</v>
      </c>
      <c r="AK15" s="101">
        <v>35</v>
      </c>
      <c r="AL15" s="101">
        <v>2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19</v>
      </c>
      <c r="D16" s="101">
        <v>5</v>
      </c>
      <c r="E16" s="101">
        <v>5</v>
      </c>
      <c r="F16" s="101">
        <v>7</v>
      </c>
      <c r="G16" s="101">
        <v>29</v>
      </c>
      <c r="H16" s="101">
        <v>12</v>
      </c>
      <c r="I16" s="101">
        <v>0</v>
      </c>
      <c r="J16" s="101">
        <v>15</v>
      </c>
      <c r="K16" s="101">
        <v>2</v>
      </c>
      <c r="L16" s="101">
        <v>8</v>
      </c>
      <c r="M16" s="101">
        <v>35</v>
      </c>
      <c r="N16" s="101">
        <v>19</v>
      </c>
      <c r="O16" s="101">
        <v>5</v>
      </c>
      <c r="P16" s="101">
        <v>86</v>
      </c>
      <c r="Q16" s="101">
        <v>236</v>
      </c>
      <c r="R16" s="101">
        <v>5</v>
      </c>
      <c r="S16" s="101">
        <v>97</v>
      </c>
      <c r="T16" s="101">
        <v>0</v>
      </c>
      <c r="U16" s="101">
        <v>0</v>
      </c>
      <c r="V16" s="101">
        <v>20</v>
      </c>
      <c r="W16" s="101">
        <v>2</v>
      </c>
      <c r="X16" s="101">
        <v>0</v>
      </c>
      <c r="Y16" s="101">
        <v>63</v>
      </c>
      <c r="Z16" s="101">
        <v>1</v>
      </c>
      <c r="AA16" s="101">
        <v>210</v>
      </c>
      <c r="AB16" s="101">
        <v>21</v>
      </c>
      <c r="AC16" s="101">
        <v>21</v>
      </c>
      <c r="AD16" s="101">
        <v>232</v>
      </c>
      <c r="AE16" s="101">
        <v>232</v>
      </c>
      <c r="AF16" s="101">
        <v>2</v>
      </c>
      <c r="AG16" s="101">
        <v>46</v>
      </c>
      <c r="AH16" s="101">
        <v>69</v>
      </c>
      <c r="AI16" s="101">
        <v>114</v>
      </c>
      <c r="AJ16" s="101">
        <v>3</v>
      </c>
      <c r="AK16" s="101">
        <v>48</v>
      </c>
      <c r="AL16" s="101">
        <v>11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7</v>
      </c>
      <c r="H17" s="101">
        <v>3</v>
      </c>
      <c r="I17" s="101">
        <v>4</v>
      </c>
      <c r="J17" s="101">
        <v>1</v>
      </c>
      <c r="K17" s="101">
        <v>34</v>
      </c>
      <c r="L17" s="101">
        <v>11</v>
      </c>
      <c r="M17" s="101">
        <v>81</v>
      </c>
      <c r="N17" s="101">
        <v>13</v>
      </c>
      <c r="O17" s="101">
        <v>0</v>
      </c>
      <c r="P17" s="101">
        <v>52</v>
      </c>
      <c r="Q17" s="101">
        <v>47</v>
      </c>
      <c r="R17" s="101">
        <v>1</v>
      </c>
      <c r="S17" s="101">
        <v>138</v>
      </c>
      <c r="T17" s="101">
        <v>0</v>
      </c>
      <c r="U17" s="101">
        <v>0</v>
      </c>
      <c r="V17" s="101">
        <v>7</v>
      </c>
      <c r="W17" s="101">
        <v>1</v>
      </c>
      <c r="X17" s="101">
        <v>0</v>
      </c>
      <c r="Y17" s="101">
        <v>24</v>
      </c>
      <c r="Z17" s="101">
        <v>4</v>
      </c>
      <c r="AA17" s="101">
        <v>121</v>
      </c>
      <c r="AB17" s="101">
        <v>1</v>
      </c>
      <c r="AC17" s="101">
        <v>1</v>
      </c>
      <c r="AD17" s="101">
        <v>299</v>
      </c>
      <c r="AE17" s="101">
        <v>299</v>
      </c>
      <c r="AF17" s="101">
        <v>0</v>
      </c>
      <c r="AG17" s="101">
        <v>3</v>
      </c>
      <c r="AH17" s="101">
        <v>116</v>
      </c>
      <c r="AI17" s="101">
        <v>28</v>
      </c>
      <c r="AJ17" s="101">
        <v>2</v>
      </c>
      <c r="AK17" s="101">
        <v>62</v>
      </c>
      <c r="AL17" s="101">
        <v>3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919</v>
      </c>
      <c r="D18" s="101">
        <v>392</v>
      </c>
      <c r="E18" s="101">
        <v>33</v>
      </c>
      <c r="F18" s="101">
        <v>233</v>
      </c>
      <c r="G18" s="101">
        <v>1739</v>
      </c>
      <c r="H18" s="101">
        <v>258</v>
      </c>
      <c r="I18" s="101">
        <v>17</v>
      </c>
      <c r="J18" s="101">
        <v>78</v>
      </c>
      <c r="K18" s="101">
        <v>17</v>
      </c>
      <c r="L18" s="101">
        <v>235</v>
      </c>
      <c r="M18" s="101">
        <v>1071</v>
      </c>
      <c r="N18" s="101">
        <v>555</v>
      </c>
      <c r="O18" s="101">
        <v>133</v>
      </c>
      <c r="P18" s="101">
        <v>2472</v>
      </c>
      <c r="Q18" s="101">
        <v>4142</v>
      </c>
      <c r="R18" s="101">
        <v>92</v>
      </c>
      <c r="S18" s="101">
        <v>3976</v>
      </c>
      <c r="T18" s="101">
        <v>32</v>
      </c>
      <c r="U18" s="101">
        <v>0</v>
      </c>
      <c r="V18" s="101">
        <v>492</v>
      </c>
      <c r="W18" s="101">
        <v>28</v>
      </c>
      <c r="X18" s="101">
        <v>4</v>
      </c>
      <c r="Y18" s="101">
        <v>2246</v>
      </c>
      <c r="Z18" s="101">
        <v>108</v>
      </c>
      <c r="AA18" s="101">
        <v>6882</v>
      </c>
      <c r="AB18" s="101">
        <v>215</v>
      </c>
      <c r="AC18" s="101">
        <v>215</v>
      </c>
      <c r="AD18" s="101">
        <v>4901</v>
      </c>
      <c r="AE18" s="101">
        <v>4901</v>
      </c>
      <c r="AF18" s="101">
        <v>18</v>
      </c>
      <c r="AG18" s="101">
        <v>0</v>
      </c>
      <c r="AH18" s="101">
        <v>1423</v>
      </c>
      <c r="AI18" s="101">
        <v>537</v>
      </c>
      <c r="AJ18" s="101">
        <v>100</v>
      </c>
      <c r="AK18" s="101">
        <v>800</v>
      </c>
      <c r="AL18" s="101">
        <v>190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1962</v>
      </c>
      <c r="D19" s="101">
        <v>1300</v>
      </c>
      <c r="E19" s="101">
        <v>62</v>
      </c>
      <c r="F19" s="101">
        <v>707</v>
      </c>
      <c r="G19" s="101">
        <v>2961</v>
      </c>
      <c r="H19" s="101">
        <v>1119</v>
      </c>
      <c r="I19" s="101">
        <v>68</v>
      </c>
      <c r="J19" s="101">
        <v>338</v>
      </c>
      <c r="K19" s="101">
        <v>185</v>
      </c>
      <c r="L19" s="101">
        <v>571</v>
      </c>
      <c r="M19" s="101">
        <v>3832</v>
      </c>
      <c r="N19" s="101">
        <v>349</v>
      </c>
      <c r="O19" s="101">
        <v>40</v>
      </c>
      <c r="P19" s="101">
        <v>2876</v>
      </c>
      <c r="Q19" s="101">
        <v>6245</v>
      </c>
      <c r="R19" s="101">
        <v>75</v>
      </c>
      <c r="S19" s="101">
        <v>4261</v>
      </c>
      <c r="T19" s="101">
        <v>28</v>
      </c>
      <c r="U19" s="101">
        <v>3</v>
      </c>
      <c r="V19" s="101">
        <v>1776</v>
      </c>
      <c r="W19" s="101">
        <v>99</v>
      </c>
      <c r="X19" s="101">
        <v>52</v>
      </c>
      <c r="Y19" s="101">
        <v>4854</v>
      </c>
      <c r="Z19" s="101">
        <v>246</v>
      </c>
      <c r="AA19" s="101">
        <v>10251</v>
      </c>
      <c r="AB19" s="101">
        <v>837</v>
      </c>
      <c r="AC19" s="101">
        <v>837</v>
      </c>
      <c r="AD19" s="101">
        <v>10598</v>
      </c>
      <c r="AE19" s="101">
        <v>10598</v>
      </c>
      <c r="AF19" s="101">
        <v>51</v>
      </c>
      <c r="AG19" s="101">
        <v>173</v>
      </c>
      <c r="AH19" s="101">
        <v>5620</v>
      </c>
      <c r="AI19" s="101">
        <v>753</v>
      </c>
      <c r="AJ19" s="101">
        <v>99</v>
      </c>
      <c r="AK19" s="101">
        <v>934</v>
      </c>
      <c r="AL19" s="101">
        <v>334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2</v>
      </c>
      <c r="E20" s="101">
        <v>2</v>
      </c>
      <c r="F20" s="101">
        <v>10</v>
      </c>
      <c r="G20" s="101">
        <v>127</v>
      </c>
      <c r="H20" s="101">
        <v>41</v>
      </c>
      <c r="I20" s="101">
        <v>3</v>
      </c>
      <c r="J20" s="101">
        <v>23</v>
      </c>
      <c r="K20" s="101">
        <v>6</v>
      </c>
      <c r="L20" s="101">
        <v>35</v>
      </c>
      <c r="M20" s="101">
        <v>105</v>
      </c>
      <c r="N20" s="101">
        <v>34</v>
      </c>
      <c r="O20" s="101">
        <v>7</v>
      </c>
      <c r="P20" s="101">
        <v>182</v>
      </c>
      <c r="Q20" s="101">
        <v>363</v>
      </c>
      <c r="R20" s="101">
        <v>11</v>
      </c>
      <c r="S20" s="101">
        <v>292</v>
      </c>
      <c r="T20" s="101">
        <v>0</v>
      </c>
      <c r="U20" s="101">
        <v>0</v>
      </c>
      <c r="V20" s="101">
        <v>65</v>
      </c>
      <c r="W20" s="101">
        <v>4</v>
      </c>
      <c r="X20" s="101">
        <v>1</v>
      </c>
      <c r="Y20" s="101">
        <v>142</v>
      </c>
      <c r="Z20" s="101">
        <v>57</v>
      </c>
      <c r="AA20" s="101">
        <v>396</v>
      </c>
      <c r="AB20" s="101">
        <v>14</v>
      </c>
      <c r="AC20" s="101">
        <v>14</v>
      </c>
      <c r="AD20" s="101">
        <v>457</v>
      </c>
      <c r="AE20" s="100">
        <f>AD20+(AK20/2)</f>
        <v>476</v>
      </c>
      <c r="AF20" s="101">
        <v>1</v>
      </c>
      <c r="AG20" s="101">
        <v>1</v>
      </c>
      <c r="AH20" s="101">
        <v>136</v>
      </c>
      <c r="AI20" s="101">
        <v>23</v>
      </c>
      <c r="AJ20" s="101">
        <v>0</v>
      </c>
      <c r="AK20" s="101">
        <v>38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61</v>
      </c>
      <c r="D21" s="101">
        <v>6</v>
      </c>
      <c r="E21" s="101">
        <v>2</v>
      </c>
      <c r="F21" s="101">
        <v>1</v>
      </c>
      <c r="G21" s="101">
        <v>81</v>
      </c>
      <c r="H21" s="101">
        <v>34</v>
      </c>
      <c r="I21" s="101">
        <v>0</v>
      </c>
      <c r="J21" s="101">
        <v>17</v>
      </c>
      <c r="K21" s="101">
        <v>2</v>
      </c>
      <c r="L21" s="101">
        <v>20</v>
      </c>
      <c r="M21" s="101">
        <v>120</v>
      </c>
      <c r="N21" s="101">
        <v>29</v>
      </c>
      <c r="O21" s="101">
        <v>2</v>
      </c>
      <c r="P21" s="101">
        <v>250</v>
      </c>
      <c r="Q21" s="101">
        <v>948</v>
      </c>
      <c r="R21" s="101">
        <v>7</v>
      </c>
      <c r="S21" s="101">
        <v>156</v>
      </c>
      <c r="T21" s="101">
        <v>0</v>
      </c>
      <c r="U21" s="101">
        <v>0</v>
      </c>
      <c r="V21" s="101">
        <v>62</v>
      </c>
      <c r="W21" s="101">
        <v>1</v>
      </c>
      <c r="X21" s="101">
        <v>0</v>
      </c>
      <c r="Y21" s="101">
        <v>354</v>
      </c>
      <c r="Z21" s="101">
        <v>1</v>
      </c>
      <c r="AA21" s="101">
        <v>328</v>
      </c>
      <c r="AB21" s="101">
        <v>34</v>
      </c>
      <c r="AC21" s="101">
        <v>34</v>
      </c>
      <c r="AD21" s="101">
        <v>555</v>
      </c>
      <c r="AE21" s="101">
        <v>555</v>
      </c>
      <c r="AF21" s="101">
        <v>0</v>
      </c>
      <c r="AG21" s="101">
        <v>1</v>
      </c>
      <c r="AH21" s="101">
        <v>188</v>
      </c>
      <c r="AI21" s="101">
        <v>90</v>
      </c>
      <c r="AJ21" s="101">
        <v>1</v>
      </c>
      <c r="AK21" s="101">
        <v>205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80</v>
      </c>
      <c r="D22" s="101">
        <v>48</v>
      </c>
      <c r="E22" s="101">
        <v>15</v>
      </c>
      <c r="F22" s="101">
        <v>21</v>
      </c>
      <c r="G22" s="101">
        <v>194</v>
      </c>
      <c r="H22" s="101">
        <v>91</v>
      </c>
      <c r="I22" s="101">
        <v>3</v>
      </c>
      <c r="J22" s="101">
        <v>18</v>
      </c>
      <c r="K22" s="101">
        <v>5</v>
      </c>
      <c r="L22" s="101">
        <v>42</v>
      </c>
      <c r="M22" s="101">
        <v>135</v>
      </c>
      <c r="N22" s="101">
        <v>41</v>
      </c>
      <c r="O22" s="101">
        <v>12</v>
      </c>
      <c r="P22" s="101">
        <v>193</v>
      </c>
      <c r="Q22" s="101">
        <v>298</v>
      </c>
      <c r="R22" s="101">
        <v>14</v>
      </c>
      <c r="S22" s="101">
        <v>388</v>
      </c>
      <c r="T22" s="101">
        <v>1</v>
      </c>
      <c r="U22" s="101">
        <v>0</v>
      </c>
      <c r="V22" s="101">
        <v>168</v>
      </c>
      <c r="W22" s="101">
        <v>7</v>
      </c>
      <c r="X22" s="101">
        <v>6</v>
      </c>
      <c r="Y22" s="101">
        <v>287</v>
      </c>
      <c r="Z22" s="101">
        <v>16</v>
      </c>
      <c r="AA22" s="101">
        <v>748</v>
      </c>
      <c r="AB22" s="101">
        <v>18</v>
      </c>
      <c r="AC22" s="101">
        <v>18</v>
      </c>
      <c r="AD22" s="101">
        <v>614</v>
      </c>
      <c r="AE22" s="101">
        <v>614</v>
      </c>
      <c r="AF22" s="101">
        <v>6</v>
      </c>
      <c r="AG22" s="101">
        <v>25</v>
      </c>
      <c r="AH22" s="101">
        <v>182</v>
      </c>
      <c r="AI22" s="101">
        <v>27</v>
      </c>
      <c r="AJ22" s="101">
        <v>10</v>
      </c>
      <c r="AK22" s="101">
        <v>34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3146</v>
      </c>
      <c r="D23" s="101">
        <v>1163</v>
      </c>
      <c r="E23" s="101">
        <v>153</v>
      </c>
      <c r="F23" s="101">
        <v>759</v>
      </c>
      <c r="G23" s="101">
        <v>6253</v>
      </c>
      <c r="H23" s="101">
        <v>2558</v>
      </c>
      <c r="I23" s="101">
        <v>0</v>
      </c>
      <c r="J23" s="101">
        <v>2298</v>
      </c>
      <c r="K23" s="101">
        <v>124</v>
      </c>
      <c r="L23" s="101">
        <v>1500</v>
      </c>
      <c r="M23" s="101">
        <v>2471</v>
      </c>
      <c r="N23" s="101">
        <v>2634</v>
      </c>
      <c r="O23" s="101">
        <v>437</v>
      </c>
      <c r="P23" s="101">
        <v>9000</v>
      </c>
      <c r="Q23" s="101">
        <v>18034</v>
      </c>
      <c r="R23" s="101">
        <v>234</v>
      </c>
      <c r="S23" s="101">
        <v>7157</v>
      </c>
      <c r="T23" s="101">
        <v>178</v>
      </c>
      <c r="U23" s="101">
        <v>44</v>
      </c>
      <c r="V23" s="101">
        <v>1507</v>
      </c>
      <c r="W23" s="101">
        <v>41</v>
      </c>
      <c r="X23" s="101">
        <v>5</v>
      </c>
      <c r="Y23" s="101">
        <v>9923</v>
      </c>
      <c r="Z23" s="101">
        <v>39</v>
      </c>
      <c r="AA23" s="101">
        <v>19593</v>
      </c>
      <c r="AB23" s="101">
        <v>601</v>
      </c>
      <c r="AC23" s="101">
        <v>601</v>
      </c>
      <c r="AD23" s="101">
        <v>18097</v>
      </c>
      <c r="AE23" s="101">
        <f>AD23+(AK23/2)</f>
        <v>19866</v>
      </c>
      <c r="AF23" s="101">
        <v>0</v>
      </c>
      <c r="AG23" s="101">
        <v>39</v>
      </c>
      <c r="AH23" s="101">
        <v>2532</v>
      </c>
      <c r="AI23" s="101">
        <v>1958</v>
      </c>
      <c r="AJ23" s="101">
        <v>57</v>
      </c>
      <c r="AK23" s="101">
        <v>3538</v>
      </c>
      <c r="AL23" s="101">
        <v>539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30</v>
      </c>
      <c r="D24" s="101">
        <v>11</v>
      </c>
      <c r="E24" s="101">
        <v>3</v>
      </c>
      <c r="F24" s="101">
        <v>9</v>
      </c>
      <c r="G24" s="101">
        <v>46</v>
      </c>
      <c r="H24" s="101">
        <v>23</v>
      </c>
      <c r="I24" s="101">
        <v>0</v>
      </c>
      <c r="J24" s="101">
        <v>9</v>
      </c>
      <c r="K24" s="101">
        <v>11</v>
      </c>
      <c r="L24" s="101">
        <v>22</v>
      </c>
      <c r="M24" s="101">
        <v>171</v>
      </c>
      <c r="N24" s="101">
        <v>28</v>
      </c>
      <c r="O24" s="101">
        <v>6</v>
      </c>
      <c r="P24" s="101">
        <v>200</v>
      </c>
      <c r="Q24" s="101">
        <v>636</v>
      </c>
      <c r="R24" s="101">
        <v>4</v>
      </c>
      <c r="S24" s="101">
        <v>346</v>
      </c>
      <c r="T24" s="101">
        <v>1</v>
      </c>
      <c r="U24" s="101">
        <v>0</v>
      </c>
      <c r="V24" s="101">
        <v>25</v>
      </c>
      <c r="W24" s="101">
        <v>5</v>
      </c>
      <c r="X24" s="101">
        <v>0</v>
      </c>
      <c r="Y24" s="101">
        <v>127</v>
      </c>
      <c r="Z24" s="101">
        <v>10</v>
      </c>
      <c r="AA24" s="101">
        <v>192</v>
      </c>
      <c r="AB24" s="101">
        <v>13</v>
      </c>
      <c r="AC24" s="101">
        <v>13</v>
      </c>
      <c r="AD24" s="101">
        <v>372</v>
      </c>
      <c r="AE24" s="101">
        <v>372</v>
      </c>
      <c r="AF24" s="101">
        <v>3</v>
      </c>
      <c r="AG24" s="101">
        <v>1</v>
      </c>
      <c r="AH24" s="101">
        <v>122</v>
      </c>
      <c r="AI24" s="101">
        <v>174</v>
      </c>
      <c r="AJ24" s="101">
        <v>0</v>
      </c>
      <c r="AK24" s="101">
        <v>149</v>
      </c>
      <c r="AL24" s="101">
        <v>10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63</v>
      </c>
      <c r="D25" s="101">
        <v>48</v>
      </c>
      <c r="E25" s="101">
        <v>2</v>
      </c>
      <c r="F25" s="101">
        <v>21</v>
      </c>
      <c r="G25" s="101">
        <v>191</v>
      </c>
      <c r="H25" s="101">
        <v>94</v>
      </c>
      <c r="I25" s="101">
        <v>6</v>
      </c>
      <c r="J25" s="101">
        <v>33</v>
      </c>
      <c r="K25" s="101">
        <v>6</v>
      </c>
      <c r="L25" s="101">
        <v>59</v>
      </c>
      <c r="M25" s="101">
        <v>147</v>
      </c>
      <c r="N25" s="101">
        <v>73</v>
      </c>
      <c r="O25" s="101">
        <v>9</v>
      </c>
      <c r="P25" s="101">
        <v>199</v>
      </c>
      <c r="Q25" s="101">
        <v>397</v>
      </c>
      <c r="R25" s="101">
        <v>7</v>
      </c>
      <c r="S25" s="101">
        <v>323</v>
      </c>
      <c r="T25" s="101">
        <v>6</v>
      </c>
      <c r="U25" s="101">
        <v>0</v>
      </c>
      <c r="V25" s="101">
        <v>34</v>
      </c>
      <c r="W25" s="101">
        <v>1</v>
      </c>
      <c r="X25" s="101">
        <v>0</v>
      </c>
      <c r="Z25" s="101">
        <v>2</v>
      </c>
      <c r="AA25" s="101">
        <v>604</v>
      </c>
      <c r="AB25" s="101">
        <v>14</v>
      </c>
      <c r="AC25" s="101">
        <v>14</v>
      </c>
      <c r="AD25" s="101">
        <v>799</v>
      </c>
      <c r="AE25" s="101">
        <v>799</v>
      </c>
      <c r="AF25" s="101">
        <v>0</v>
      </c>
      <c r="AG25" s="101">
        <v>0</v>
      </c>
      <c r="AH25" s="101">
        <v>178</v>
      </c>
      <c r="AI25" s="101">
        <v>12</v>
      </c>
      <c r="AJ25" s="101">
        <v>2</v>
      </c>
      <c r="AK25" s="101">
        <v>33</v>
      </c>
      <c r="AL25" s="101">
        <v>12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256</v>
      </c>
      <c r="D26" s="101">
        <v>72</v>
      </c>
      <c r="E26" s="101">
        <v>24</v>
      </c>
      <c r="F26" s="101">
        <v>84</v>
      </c>
      <c r="G26" s="101">
        <v>389</v>
      </c>
      <c r="H26" s="101">
        <v>68</v>
      </c>
      <c r="I26" s="101">
        <v>1</v>
      </c>
      <c r="J26" s="101">
        <v>50</v>
      </c>
      <c r="K26" s="101">
        <v>4</v>
      </c>
      <c r="L26" s="101">
        <v>41</v>
      </c>
      <c r="M26" s="101">
        <v>249</v>
      </c>
      <c r="N26" s="101">
        <v>118</v>
      </c>
      <c r="O26" s="101">
        <v>13</v>
      </c>
      <c r="P26" s="101">
        <v>742</v>
      </c>
      <c r="Q26" s="101">
        <v>1534</v>
      </c>
      <c r="R26" s="101">
        <v>23</v>
      </c>
      <c r="S26" s="101">
        <v>729</v>
      </c>
      <c r="T26" s="101">
        <v>2</v>
      </c>
      <c r="U26" s="101">
        <v>0</v>
      </c>
      <c r="V26" s="101">
        <v>233</v>
      </c>
      <c r="W26" s="101">
        <v>5</v>
      </c>
      <c r="X26" s="101">
        <v>5</v>
      </c>
      <c r="Y26" s="101">
        <v>669</v>
      </c>
      <c r="Z26" s="101">
        <v>73</v>
      </c>
      <c r="AA26" s="101">
        <v>1716</v>
      </c>
      <c r="AB26" s="101">
        <v>96</v>
      </c>
      <c r="AC26" s="101">
        <v>96</v>
      </c>
      <c r="AD26" s="101">
        <v>1365</v>
      </c>
      <c r="AE26" s="101">
        <f>AD26+(AK26/2)</f>
        <v>1463</v>
      </c>
      <c r="AF26" s="101">
        <v>7</v>
      </c>
      <c r="AG26" s="101">
        <v>10</v>
      </c>
      <c r="AH26" s="101">
        <v>429</v>
      </c>
      <c r="AI26" s="101">
        <v>139</v>
      </c>
      <c r="AJ26" s="101">
        <v>7</v>
      </c>
      <c r="AK26" s="101">
        <v>196</v>
      </c>
      <c r="AL26" s="101">
        <v>112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15</v>
      </c>
      <c r="G27" s="101">
        <v>157</v>
      </c>
      <c r="H27" s="101">
        <v>49</v>
      </c>
      <c r="I27" s="101">
        <v>5</v>
      </c>
      <c r="J27" s="101">
        <v>27</v>
      </c>
      <c r="K27" s="101">
        <v>46</v>
      </c>
      <c r="L27" s="101">
        <v>175</v>
      </c>
      <c r="M27" s="101">
        <v>369</v>
      </c>
      <c r="N27" s="101">
        <v>259</v>
      </c>
      <c r="O27" s="101">
        <v>81</v>
      </c>
      <c r="P27" s="101">
        <v>976</v>
      </c>
      <c r="Q27" s="101">
        <v>1013</v>
      </c>
      <c r="R27" s="101">
        <v>34</v>
      </c>
      <c r="S27" s="101">
        <v>583</v>
      </c>
      <c r="T27" s="101">
        <v>1</v>
      </c>
      <c r="U27" s="101">
        <v>1</v>
      </c>
      <c r="V27" s="101">
        <v>19</v>
      </c>
      <c r="W27" s="101">
        <v>0</v>
      </c>
      <c r="X27" s="101">
        <v>1</v>
      </c>
      <c r="Y27" s="101">
        <v>296</v>
      </c>
      <c r="Z27" s="101">
        <v>0</v>
      </c>
      <c r="AA27" s="101">
        <v>2442</v>
      </c>
      <c r="AB27" s="101">
        <v>5</v>
      </c>
      <c r="AC27" s="101">
        <v>5</v>
      </c>
      <c r="AD27" s="101">
        <v>3264</v>
      </c>
      <c r="AE27" s="100">
        <v>3100</v>
      </c>
      <c r="AF27" s="101">
        <v>0</v>
      </c>
      <c r="AG27" s="101">
        <v>0</v>
      </c>
      <c r="AH27" s="101">
        <v>739</v>
      </c>
      <c r="AI27" s="101">
        <v>52</v>
      </c>
      <c r="AJ27" s="101">
        <v>4</v>
      </c>
      <c r="AK27" s="101">
        <v>284</v>
      </c>
      <c r="AL27" s="101">
        <v>4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</v>
      </c>
      <c r="O28" s="101">
        <v>0</v>
      </c>
      <c r="P28" s="101">
        <v>4</v>
      </c>
      <c r="Q28" s="101">
        <v>9</v>
      </c>
      <c r="R28" s="101">
        <v>0</v>
      </c>
      <c r="S28" s="101">
        <v>1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6</v>
      </c>
      <c r="AE28" s="101">
        <v>6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3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47</v>
      </c>
      <c r="D29" s="101">
        <v>26</v>
      </c>
      <c r="E29" s="101">
        <v>3</v>
      </c>
      <c r="F29" s="101">
        <v>5</v>
      </c>
      <c r="G29" s="101">
        <v>104</v>
      </c>
      <c r="H29" s="101">
        <v>10</v>
      </c>
      <c r="I29" s="101">
        <v>2</v>
      </c>
      <c r="J29" s="101">
        <v>8</v>
      </c>
      <c r="K29" s="101">
        <v>0</v>
      </c>
      <c r="L29" s="101">
        <v>7</v>
      </c>
      <c r="M29" s="101">
        <v>22</v>
      </c>
      <c r="N29" s="101">
        <v>12</v>
      </c>
      <c r="O29" s="101">
        <v>3</v>
      </c>
      <c r="P29" s="101">
        <v>96</v>
      </c>
      <c r="Q29" s="101">
        <v>93</v>
      </c>
      <c r="R29" s="101">
        <v>8</v>
      </c>
      <c r="S29" s="101">
        <v>79</v>
      </c>
      <c r="T29" s="101">
        <v>0</v>
      </c>
      <c r="U29" s="101">
        <v>0</v>
      </c>
      <c r="V29" s="101">
        <v>34</v>
      </c>
      <c r="W29" s="101">
        <v>0</v>
      </c>
      <c r="X29" s="101">
        <v>1</v>
      </c>
      <c r="Y29" s="101">
        <v>108</v>
      </c>
      <c r="Z29" s="101">
        <v>0</v>
      </c>
      <c r="AA29" s="101">
        <v>237</v>
      </c>
      <c r="AB29" s="101">
        <v>9</v>
      </c>
      <c r="AC29" s="101">
        <v>9</v>
      </c>
      <c r="AD29" s="101">
        <v>184</v>
      </c>
      <c r="AE29" s="101">
        <v>184</v>
      </c>
      <c r="AF29" s="101">
        <v>2</v>
      </c>
      <c r="AG29" s="101">
        <v>0</v>
      </c>
      <c r="AH29" s="101">
        <v>11</v>
      </c>
      <c r="AI29" s="101">
        <v>10</v>
      </c>
      <c r="AJ29" s="101">
        <v>0</v>
      </c>
      <c r="AK29" s="101">
        <v>22</v>
      </c>
      <c r="AL29" s="101">
        <v>10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81</v>
      </c>
      <c r="D30" s="101">
        <v>28</v>
      </c>
      <c r="E30" s="101">
        <v>1</v>
      </c>
      <c r="F30" s="101">
        <v>27</v>
      </c>
      <c r="G30" s="101">
        <v>159</v>
      </c>
      <c r="H30" s="101">
        <v>51</v>
      </c>
      <c r="I30" s="101">
        <v>3</v>
      </c>
      <c r="J30" s="101">
        <v>36</v>
      </c>
      <c r="K30" s="101">
        <v>0</v>
      </c>
      <c r="L30" s="101">
        <v>47</v>
      </c>
      <c r="M30" s="101">
        <v>123</v>
      </c>
      <c r="N30" s="101">
        <v>41</v>
      </c>
      <c r="O30" s="101">
        <v>2</v>
      </c>
      <c r="P30" s="101">
        <v>286</v>
      </c>
      <c r="Q30" s="101">
        <v>954</v>
      </c>
      <c r="R30" s="101">
        <v>13</v>
      </c>
      <c r="S30" s="101">
        <v>411</v>
      </c>
      <c r="T30" s="101">
        <v>0</v>
      </c>
      <c r="U30" s="101">
        <v>0</v>
      </c>
      <c r="V30" s="101">
        <v>63</v>
      </c>
      <c r="W30" s="101">
        <v>1</v>
      </c>
      <c r="X30" s="101">
        <v>1</v>
      </c>
      <c r="Y30" s="101">
        <v>277</v>
      </c>
      <c r="Z30" s="101">
        <v>3</v>
      </c>
      <c r="AA30" s="101">
        <v>611</v>
      </c>
      <c r="AB30" s="101">
        <v>37</v>
      </c>
      <c r="AC30" s="101">
        <v>37</v>
      </c>
      <c r="AD30" s="101">
        <v>639</v>
      </c>
      <c r="AE30" s="101">
        <v>639</v>
      </c>
      <c r="AF30" s="101">
        <v>2</v>
      </c>
      <c r="AG30" s="101">
        <v>1</v>
      </c>
      <c r="AH30" s="101">
        <v>200</v>
      </c>
      <c r="AI30" s="101">
        <v>181</v>
      </c>
      <c r="AJ30" s="101">
        <v>0</v>
      </c>
      <c r="AK30" s="101">
        <v>202</v>
      </c>
      <c r="AL30" s="101">
        <v>38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173</v>
      </c>
      <c r="D31" s="101">
        <v>37</v>
      </c>
      <c r="E31" s="101">
        <v>50</v>
      </c>
      <c r="F31" s="101">
        <v>83</v>
      </c>
      <c r="G31" s="101">
        <v>351</v>
      </c>
      <c r="H31" s="101">
        <v>115</v>
      </c>
      <c r="I31" s="101">
        <v>3</v>
      </c>
      <c r="J31" s="101">
        <v>61</v>
      </c>
      <c r="K31" s="101">
        <v>8</v>
      </c>
      <c r="L31" s="101">
        <v>82</v>
      </c>
      <c r="M31" s="101">
        <v>388</v>
      </c>
      <c r="N31" s="101">
        <v>143</v>
      </c>
      <c r="O31" s="101">
        <v>26</v>
      </c>
      <c r="P31" s="101">
        <v>577</v>
      </c>
      <c r="Q31" s="100">
        <v>1542</v>
      </c>
      <c r="R31" s="101">
        <v>16</v>
      </c>
      <c r="S31" s="101">
        <v>731</v>
      </c>
      <c r="T31" s="101">
        <v>14</v>
      </c>
      <c r="U31" s="101">
        <v>1</v>
      </c>
      <c r="V31" s="101">
        <v>92</v>
      </c>
      <c r="W31" s="101">
        <v>3</v>
      </c>
      <c r="X31" s="101">
        <v>1</v>
      </c>
      <c r="Y31" s="101">
        <v>632</v>
      </c>
      <c r="Z31" s="101">
        <v>4</v>
      </c>
      <c r="AA31" s="101">
        <v>1404</v>
      </c>
      <c r="AB31" s="101">
        <v>56</v>
      </c>
      <c r="AC31" s="101">
        <v>56</v>
      </c>
      <c r="AD31" s="101">
        <v>1427</v>
      </c>
      <c r="AE31" s="101">
        <v>1427</v>
      </c>
      <c r="AF31" s="101">
        <v>3</v>
      </c>
      <c r="AG31" s="101">
        <v>8</v>
      </c>
      <c r="AH31" s="101">
        <v>391</v>
      </c>
      <c r="AI31" s="101">
        <v>93</v>
      </c>
      <c r="AJ31" s="101">
        <v>4</v>
      </c>
      <c r="AK31" s="101">
        <v>211</v>
      </c>
      <c r="AL31" s="101">
        <v>85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38</v>
      </c>
      <c r="H32" s="101">
        <v>4</v>
      </c>
      <c r="I32" s="101">
        <v>0</v>
      </c>
      <c r="J32" s="101">
        <v>4</v>
      </c>
      <c r="K32" s="101">
        <v>0</v>
      </c>
      <c r="L32" s="101">
        <v>3</v>
      </c>
      <c r="M32" s="101">
        <v>27</v>
      </c>
      <c r="N32" s="101">
        <v>6</v>
      </c>
      <c r="O32" s="101">
        <v>0</v>
      </c>
      <c r="P32" s="101">
        <v>39</v>
      </c>
      <c r="Q32" s="101">
        <v>84</v>
      </c>
      <c r="R32" s="101">
        <v>2</v>
      </c>
      <c r="S32" s="101">
        <v>58</v>
      </c>
      <c r="T32" s="101">
        <v>0</v>
      </c>
      <c r="U32" s="101">
        <v>0</v>
      </c>
      <c r="V32" s="101">
        <v>7</v>
      </c>
      <c r="W32" s="101">
        <v>0</v>
      </c>
      <c r="X32" s="101">
        <v>0</v>
      </c>
      <c r="Y32" s="101">
        <v>61</v>
      </c>
      <c r="Z32" s="101">
        <v>5</v>
      </c>
      <c r="AA32" s="101">
        <v>193</v>
      </c>
      <c r="AB32" s="101">
        <v>3</v>
      </c>
      <c r="AC32" s="101">
        <v>3</v>
      </c>
      <c r="AD32" s="101">
        <v>134</v>
      </c>
      <c r="AE32" s="101">
        <v>134</v>
      </c>
      <c r="AF32" s="101">
        <v>1</v>
      </c>
      <c r="AG32" s="101">
        <v>0</v>
      </c>
      <c r="AH32" s="101">
        <v>43</v>
      </c>
      <c r="AI32" s="101">
        <v>6</v>
      </c>
      <c r="AJ32" s="101">
        <v>1</v>
      </c>
      <c r="AK32" s="101">
        <v>23</v>
      </c>
      <c r="AL32" s="101">
        <v>5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119</v>
      </c>
      <c r="D33" s="101">
        <v>89</v>
      </c>
      <c r="E33" s="101">
        <v>12</v>
      </c>
      <c r="F33" s="101">
        <v>85</v>
      </c>
      <c r="G33" s="101">
        <v>578</v>
      </c>
      <c r="H33" s="101">
        <v>217</v>
      </c>
      <c r="I33" s="101">
        <v>6</v>
      </c>
      <c r="J33" s="101">
        <v>25</v>
      </c>
      <c r="K33" s="101">
        <v>24</v>
      </c>
      <c r="L33" s="101">
        <v>101</v>
      </c>
      <c r="M33" s="101">
        <v>601</v>
      </c>
      <c r="N33" s="101">
        <v>227</v>
      </c>
      <c r="O33" s="101">
        <v>9</v>
      </c>
      <c r="P33" s="101">
        <v>548</v>
      </c>
      <c r="Q33" s="101">
        <v>1945</v>
      </c>
      <c r="R33" s="101">
        <v>37</v>
      </c>
      <c r="S33" s="101">
        <v>888</v>
      </c>
      <c r="T33" s="101">
        <v>13</v>
      </c>
      <c r="U33" s="101">
        <v>1</v>
      </c>
      <c r="V33" s="101">
        <v>168</v>
      </c>
      <c r="W33" s="101">
        <v>0</v>
      </c>
      <c r="X33" s="101">
        <v>4</v>
      </c>
      <c r="Y33" s="101">
        <v>818</v>
      </c>
      <c r="Z33" s="101">
        <v>44</v>
      </c>
      <c r="AA33" s="101">
        <v>2690</v>
      </c>
      <c r="AB33" s="101">
        <v>50</v>
      </c>
      <c r="AC33" s="101">
        <v>50</v>
      </c>
      <c r="AD33" s="101">
        <v>2946</v>
      </c>
      <c r="AE33" s="101">
        <v>2946</v>
      </c>
      <c r="AF33" s="101">
        <v>2</v>
      </c>
      <c r="AG33" s="101">
        <v>7</v>
      </c>
      <c r="AH33" s="101">
        <v>1712</v>
      </c>
      <c r="AI33" s="101">
        <v>129</v>
      </c>
      <c r="AJ33" s="101">
        <v>22</v>
      </c>
      <c r="AK33" s="101">
        <v>448</v>
      </c>
      <c r="AL33" s="101">
        <v>182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5</v>
      </c>
      <c r="G34" s="101">
        <v>18</v>
      </c>
      <c r="H34" s="101">
        <v>6</v>
      </c>
      <c r="I34" s="101">
        <v>0</v>
      </c>
      <c r="J34" s="101">
        <v>4</v>
      </c>
      <c r="K34" s="101">
        <v>3</v>
      </c>
      <c r="L34" s="101">
        <v>17</v>
      </c>
      <c r="M34" s="101">
        <v>39</v>
      </c>
      <c r="N34" s="101">
        <v>15</v>
      </c>
      <c r="O34" s="101">
        <v>0</v>
      </c>
      <c r="P34" s="101">
        <v>34</v>
      </c>
      <c r="Q34" s="101">
        <v>73</v>
      </c>
      <c r="R34" s="101">
        <v>3</v>
      </c>
      <c r="S34" s="101">
        <v>106</v>
      </c>
      <c r="T34" s="101">
        <v>0</v>
      </c>
      <c r="U34" s="101">
        <v>0</v>
      </c>
      <c r="V34" s="101">
        <v>0</v>
      </c>
      <c r="W34" s="101">
        <v>6</v>
      </c>
      <c r="X34" s="101">
        <v>0</v>
      </c>
      <c r="Y34" s="101">
        <v>49</v>
      </c>
      <c r="Z34" s="101">
        <v>6</v>
      </c>
      <c r="AA34" s="101">
        <v>140</v>
      </c>
      <c r="AB34" s="101">
        <v>2</v>
      </c>
      <c r="AC34" s="101">
        <v>2</v>
      </c>
      <c r="AD34" s="101">
        <v>346</v>
      </c>
      <c r="AE34" s="101">
        <v>366</v>
      </c>
      <c r="AF34" s="101">
        <v>0</v>
      </c>
      <c r="AG34" s="101">
        <v>0</v>
      </c>
      <c r="AH34" s="101">
        <v>62</v>
      </c>
      <c r="AI34" s="101">
        <v>16</v>
      </c>
      <c r="AJ34" s="101">
        <v>0</v>
      </c>
      <c r="AK34" s="101">
        <v>40</v>
      </c>
      <c r="AL34" s="101">
        <v>6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2</v>
      </c>
      <c r="G35" s="101">
        <v>18</v>
      </c>
      <c r="H35" s="101">
        <v>10</v>
      </c>
      <c r="I35" s="101">
        <v>0</v>
      </c>
      <c r="J35" s="101">
        <v>3</v>
      </c>
      <c r="K35" s="101">
        <v>1</v>
      </c>
      <c r="L35" s="101">
        <v>0</v>
      </c>
      <c r="M35" s="101">
        <v>15</v>
      </c>
      <c r="N35" s="101">
        <v>2</v>
      </c>
      <c r="O35" s="101">
        <v>1</v>
      </c>
      <c r="P35" s="101">
        <v>42</v>
      </c>
      <c r="Q35" s="101">
        <v>68</v>
      </c>
      <c r="R35" s="101">
        <v>2</v>
      </c>
      <c r="S35" s="101">
        <v>46</v>
      </c>
      <c r="T35" s="101">
        <v>2</v>
      </c>
      <c r="U35" s="101">
        <v>0</v>
      </c>
      <c r="V35" s="101">
        <v>11</v>
      </c>
      <c r="W35" s="101">
        <v>1</v>
      </c>
      <c r="X35" s="101">
        <v>0</v>
      </c>
      <c r="Y35" s="101">
        <v>13</v>
      </c>
      <c r="Z35" s="101">
        <v>4</v>
      </c>
      <c r="AA35" s="101">
        <v>45</v>
      </c>
      <c r="AB35" s="101">
        <v>2</v>
      </c>
      <c r="AC35" s="101">
        <v>2</v>
      </c>
      <c r="AD35" s="101">
        <v>100</v>
      </c>
      <c r="AE35" s="101">
        <v>100</v>
      </c>
      <c r="AF35" s="101">
        <v>0</v>
      </c>
      <c r="AG35" s="101">
        <v>0</v>
      </c>
      <c r="AH35" s="101">
        <v>20</v>
      </c>
      <c r="AI35" s="101">
        <v>18</v>
      </c>
      <c r="AJ35" s="101">
        <v>0</v>
      </c>
      <c r="AK35" s="101">
        <v>37</v>
      </c>
      <c r="AL35" s="101">
        <v>2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10</v>
      </c>
      <c r="D36" s="101">
        <v>7</v>
      </c>
      <c r="E36" s="101">
        <v>0</v>
      </c>
      <c r="F36" s="101">
        <v>14</v>
      </c>
      <c r="G36" s="101">
        <v>19</v>
      </c>
      <c r="H36" s="101">
        <v>5</v>
      </c>
      <c r="I36" s="101">
        <v>3</v>
      </c>
      <c r="J36" s="101">
        <v>2</v>
      </c>
      <c r="K36" s="101">
        <v>8</v>
      </c>
      <c r="L36" s="101">
        <v>11</v>
      </c>
      <c r="M36" s="101">
        <v>153</v>
      </c>
      <c r="N36" s="101">
        <v>3</v>
      </c>
      <c r="O36" s="101">
        <v>0</v>
      </c>
      <c r="P36" s="101">
        <v>57</v>
      </c>
      <c r="Q36" s="101">
        <v>58</v>
      </c>
      <c r="R36" s="101">
        <v>9</v>
      </c>
      <c r="S36" s="101">
        <v>152</v>
      </c>
      <c r="T36" s="101">
        <v>0</v>
      </c>
      <c r="U36" s="101">
        <v>0</v>
      </c>
      <c r="V36" s="101">
        <v>2</v>
      </c>
      <c r="W36" s="101">
        <v>3</v>
      </c>
      <c r="X36" s="101">
        <v>0</v>
      </c>
      <c r="Y36" s="101">
        <v>51</v>
      </c>
      <c r="Z36" s="101">
        <v>3</v>
      </c>
      <c r="AA36" s="101">
        <v>171</v>
      </c>
      <c r="AB36" s="101">
        <v>0</v>
      </c>
      <c r="AC36" s="101">
        <v>0</v>
      </c>
      <c r="AD36" s="101">
        <v>409</v>
      </c>
      <c r="AE36" s="101">
        <v>409</v>
      </c>
      <c r="AF36" s="101">
        <v>0</v>
      </c>
      <c r="AG36" s="101">
        <v>1</v>
      </c>
      <c r="AH36" s="101">
        <v>149</v>
      </c>
      <c r="AI36" s="101">
        <v>33</v>
      </c>
      <c r="AJ36" s="101">
        <v>0</v>
      </c>
      <c r="AK36" s="101">
        <v>49</v>
      </c>
      <c r="AL36" s="101">
        <v>18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5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4</v>
      </c>
      <c r="AB37" s="101">
        <v>0</v>
      </c>
      <c r="AC37" s="101">
        <v>0</v>
      </c>
      <c r="AD37" s="101">
        <v>3</v>
      </c>
      <c r="AE37" s="101">
        <v>3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17</v>
      </c>
      <c r="D38" s="101">
        <v>14</v>
      </c>
      <c r="E38" s="101">
        <v>1</v>
      </c>
      <c r="F38" s="101">
        <v>20</v>
      </c>
      <c r="G38" s="101">
        <v>31</v>
      </c>
      <c r="H38" s="101">
        <v>38</v>
      </c>
      <c r="I38" s="101">
        <v>0</v>
      </c>
      <c r="J38" s="101">
        <v>13</v>
      </c>
      <c r="K38" s="101">
        <v>2</v>
      </c>
      <c r="L38" s="101">
        <v>17</v>
      </c>
      <c r="M38" s="101">
        <v>89</v>
      </c>
      <c r="N38" s="101">
        <v>28</v>
      </c>
      <c r="O38" s="101">
        <v>0</v>
      </c>
      <c r="P38" s="101">
        <v>292</v>
      </c>
      <c r="Q38" s="101">
        <v>622</v>
      </c>
      <c r="R38" s="101">
        <v>5</v>
      </c>
      <c r="S38" s="101">
        <v>184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01">
        <v>51</v>
      </c>
      <c r="Z38" s="101">
        <v>0</v>
      </c>
      <c r="AA38" s="101">
        <v>480</v>
      </c>
      <c r="AB38" s="101">
        <v>2</v>
      </c>
      <c r="AC38" s="101">
        <v>2</v>
      </c>
      <c r="AD38" s="101">
        <v>643</v>
      </c>
      <c r="AE38" s="101">
        <v>643</v>
      </c>
      <c r="AF38" s="101">
        <v>0</v>
      </c>
      <c r="AG38" s="101">
        <v>0</v>
      </c>
      <c r="AH38" s="101">
        <v>175</v>
      </c>
      <c r="AI38" s="101">
        <v>116</v>
      </c>
      <c r="AJ38" s="101">
        <v>3</v>
      </c>
      <c r="AK38" s="101">
        <v>200</v>
      </c>
      <c r="AL38" s="101">
        <v>12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3</v>
      </c>
      <c r="H39" s="101">
        <v>1</v>
      </c>
      <c r="I39" s="101">
        <v>0</v>
      </c>
      <c r="J39" s="101">
        <v>0</v>
      </c>
      <c r="K39" s="101">
        <v>0</v>
      </c>
      <c r="L39" s="101">
        <v>1</v>
      </c>
      <c r="M39" s="101">
        <v>3</v>
      </c>
      <c r="N39" s="101">
        <v>1</v>
      </c>
      <c r="O39" s="101">
        <v>0</v>
      </c>
      <c r="P39" s="101">
        <v>12</v>
      </c>
      <c r="Q39" s="101">
        <v>43</v>
      </c>
      <c r="R39" s="101">
        <v>0</v>
      </c>
      <c r="S39" s="101">
        <v>26</v>
      </c>
      <c r="T39" s="101">
        <v>0</v>
      </c>
      <c r="U39" s="101">
        <v>0</v>
      </c>
      <c r="V39" s="101">
        <v>4</v>
      </c>
      <c r="W39" s="101">
        <v>0</v>
      </c>
      <c r="X39" s="101">
        <v>0</v>
      </c>
      <c r="Y39" s="101">
        <v>4</v>
      </c>
      <c r="Z39" s="101">
        <v>0</v>
      </c>
      <c r="AA39" s="101">
        <v>54</v>
      </c>
      <c r="AB39" s="101">
        <v>2</v>
      </c>
      <c r="AC39" s="101">
        <v>2</v>
      </c>
      <c r="AD39" s="101">
        <v>74</v>
      </c>
      <c r="AE39" s="101">
        <v>74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21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8</v>
      </c>
      <c r="D40" s="101">
        <v>4</v>
      </c>
      <c r="E40" s="101">
        <v>4</v>
      </c>
      <c r="F40" s="101">
        <v>7</v>
      </c>
      <c r="G40" s="101">
        <v>29</v>
      </c>
      <c r="H40" s="101">
        <v>18</v>
      </c>
      <c r="I40" s="101">
        <v>0</v>
      </c>
      <c r="J40" s="101">
        <v>5</v>
      </c>
      <c r="K40" s="101">
        <v>0</v>
      </c>
      <c r="L40" s="101">
        <v>6</v>
      </c>
      <c r="M40" s="101">
        <v>28</v>
      </c>
      <c r="N40" s="101">
        <v>9</v>
      </c>
      <c r="O40" s="101">
        <v>3</v>
      </c>
      <c r="P40" s="101">
        <v>101</v>
      </c>
      <c r="Q40" s="101">
        <v>144</v>
      </c>
      <c r="R40" s="101">
        <v>1</v>
      </c>
      <c r="S40" s="101">
        <v>108</v>
      </c>
      <c r="T40" s="101">
        <v>0</v>
      </c>
      <c r="U40" s="101">
        <v>0</v>
      </c>
      <c r="V40" s="101">
        <v>3</v>
      </c>
      <c r="W40" s="101">
        <v>1</v>
      </c>
      <c r="X40" s="101">
        <v>0</v>
      </c>
      <c r="Y40" s="101">
        <v>57</v>
      </c>
      <c r="Z40" s="101">
        <v>9</v>
      </c>
      <c r="AA40" s="101">
        <v>206</v>
      </c>
      <c r="AB40" s="101">
        <v>2</v>
      </c>
      <c r="AC40" s="101">
        <v>2</v>
      </c>
      <c r="AD40" s="101">
        <v>248</v>
      </c>
      <c r="AE40" s="101">
        <v>248</v>
      </c>
      <c r="AF40" s="101">
        <v>0</v>
      </c>
      <c r="AG40" s="101">
        <v>0</v>
      </c>
      <c r="AH40" s="101">
        <v>76</v>
      </c>
      <c r="AI40" s="101">
        <v>27</v>
      </c>
      <c r="AJ40" s="101">
        <v>0</v>
      </c>
      <c r="AK40" s="101">
        <v>56</v>
      </c>
      <c r="AL40" s="101">
        <v>5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255</v>
      </c>
      <c r="D41" s="101">
        <v>76</v>
      </c>
      <c r="E41" s="101">
        <v>19</v>
      </c>
      <c r="F41" s="101">
        <v>44</v>
      </c>
      <c r="G41" s="101">
        <v>391</v>
      </c>
      <c r="H41" s="101">
        <v>149</v>
      </c>
      <c r="I41" s="101">
        <v>0</v>
      </c>
      <c r="J41" s="101">
        <v>101</v>
      </c>
      <c r="K41" s="101">
        <v>2</v>
      </c>
      <c r="L41" s="101">
        <v>271</v>
      </c>
      <c r="M41" s="101">
        <v>441</v>
      </c>
      <c r="N41" s="101">
        <v>95</v>
      </c>
      <c r="O41" s="101">
        <v>34</v>
      </c>
      <c r="P41" s="101">
        <v>574</v>
      </c>
      <c r="Q41" s="101">
        <v>2090</v>
      </c>
      <c r="R41" s="101">
        <v>30</v>
      </c>
      <c r="S41" s="101">
        <v>931</v>
      </c>
      <c r="T41" s="101">
        <v>0</v>
      </c>
      <c r="U41" s="101">
        <v>1</v>
      </c>
      <c r="V41" s="101">
        <v>199</v>
      </c>
      <c r="W41" s="101">
        <v>5</v>
      </c>
      <c r="X41" s="101">
        <v>0</v>
      </c>
      <c r="Y41" s="101">
        <v>769</v>
      </c>
      <c r="Z41" s="101">
        <v>3</v>
      </c>
      <c r="AA41" s="101">
        <v>1590</v>
      </c>
      <c r="AB41" s="101">
        <v>75</v>
      </c>
      <c r="AC41" s="101">
        <v>75</v>
      </c>
      <c r="AD41" s="101">
        <v>2048</v>
      </c>
      <c r="AE41" s="101">
        <f>2048+173</f>
        <v>2221</v>
      </c>
      <c r="AF41" s="101">
        <v>1</v>
      </c>
      <c r="AG41" s="101">
        <v>13</v>
      </c>
      <c r="AH41" s="101">
        <v>667</v>
      </c>
      <c r="AI41" s="101">
        <v>189</v>
      </c>
      <c r="AJ41" s="101">
        <v>0</v>
      </c>
      <c r="AK41" s="101">
        <v>346</v>
      </c>
      <c r="AL41" s="101">
        <v>85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158</v>
      </c>
      <c r="D42" s="101">
        <v>318</v>
      </c>
      <c r="E42" s="101">
        <v>19</v>
      </c>
      <c r="F42" s="101">
        <v>117</v>
      </c>
      <c r="G42" s="101">
        <v>1020</v>
      </c>
      <c r="H42" s="101">
        <v>428</v>
      </c>
      <c r="I42" s="101">
        <v>27</v>
      </c>
      <c r="J42" s="101">
        <v>70</v>
      </c>
      <c r="K42" s="101">
        <v>14</v>
      </c>
      <c r="L42" s="101">
        <v>264</v>
      </c>
      <c r="M42" s="101">
        <v>893</v>
      </c>
      <c r="N42" s="101">
        <v>419</v>
      </c>
      <c r="O42" s="101">
        <v>36</v>
      </c>
      <c r="P42" s="101">
        <v>1210</v>
      </c>
      <c r="Q42" s="101">
        <v>1566</v>
      </c>
      <c r="R42" s="101">
        <v>155</v>
      </c>
      <c r="S42" s="101">
        <v>2426</v>
      </c>
      <c r="T42" s="101">
        <v>14</v>
      </c>
      <c r="U42" s="101">
        <v>0</v>
      </c>
      <c r="V42" s="101">
        <v>255</v>
      </c>
      <c r="W42" s="101">
        <v>107</v>
      </c>
      <c r="X42" s="101">
        <v>7</v>
      </c>
      <c r="Y42" s="101">
        <v>1515</v>
      </c>
      <c r="Z42" s="101">
        <v>129</v>
      </c>
      <c r="AA42" s="101">
        <v>2495</v>
      </c>
      <c r="AB42" s="101">
        <v>57</v>
      </c>
      <c r="AC42" s="101">
        <v>57</v>
      </c>
      <c r="AD42" s="101">
        <v>3454</v>
      </c>
      <c r="AE42" s="101">
        <v>3454</v>
      </c>
      <c r="AF42" s="101">
        <v>12</v>
      </c>
      <c r="AG42" s="101">
        <v>23</v>
      </c>
      <c r="AH42" s="101">
        <v>1393</v>
      </c>
      <c r="AI42" s="101">
        <v>160</v>
      </c>
      <c r="AJ42" s="101">
        <v>6</v>
      </c>
      <c r="AK42" s="101">
        <v>527</v>
      </c>
      <c r="AL42" s="101">
        <v>61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44</v>
      </c>
      <c r="D43" s="101">
        <v>26</v>
      </c>
      <c r="E43" s="101">
        <v>7</v>
      </c>
      <c r="F43" s="101">
        <v>22</v>
      </c>
      <c r="G43" s="101">
        <v>226</v>
      </c>
      <c r="H43" s="101">
        <v>62</v>
      </c>
      <c r="I43" s="101">
        <v>0</v>
      </c>
      <c r="J43" s="101">
        <v>17</v>
      </c>
      <c r="K43" s="101">
        <v>22</v>
      </c>
      <c r="L43" s="101">
        <v>41</v>
      </c>
      <c r="M43" s="101">
        <v>340</v>
      </c>
      <c r="N43" s="101">
        <v>97</v>
      </c>
      <c r="O43" s="101">
        <v>23</v>
      </c>
      <c r="P43" s="101">
        <v>331</v>
      </c>
      <c r="Q43" s="101">
        <v>525</v>
      </c>
      <c r="R43" s="101">
        <v>26</v>
      </c>
      <c r="S43" s="101">
        <v>531</v>
      </c>
      <c r="T43" s="101">
        <v>3</v>
      </c>
      <c r="U43" s="101">
        <v>0</v>
      </c>
      <c r="V43" s="101">
        <v>61</v>
      </c>
      <c r="W43" s="101">
        <v>2</v>
      </c>
      <c r="X43" s="101">
        <v>1</v>
      </c>
      <c r="Y43" s="101">
        <v>353</v>
      </c>
      <c r="Z43" s="101">
        <v>50</v>
      </c>
      <c r="AA43" s="101">
        <v>953</v>
      </c>
      <c r="AB43" s="101">
        <v>37</v>
      </c>
      <c r="AC43" s="101">
        <v>37</v>
      </c>
      <c r="AD43" s="101">
        <v>1057</v>
      </c>
      <c r="AE43" s="101">
        <v>1057</v>
      </c>
      <c r="AF43" s="101">
        <v>2</v>
      </c>
      <c r="AG43" s="101">
        <v>3</v>
      </c>
      <c r="AH43" s="101">
        <v>318</v>
      </c>
      <c r="AI43" s="101">
        <v>98</v>
      </c>
      <c r="AJ43" s="101">
        <v>5</v>
      </c>
      <c r="AK43" s="101">
        <v>135</v>
      </c>
      <c r="AL43" s="101">
        <v>28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5</v>
      </c>
      <c r="D44" s="101">
        <v>1</v>
      </c>
      <c r="E44" s="101">
        <v>0</v>
      </c>
      <c r="F44" s="101">
        <v>2</v>
      </c>
      <c r="G44" s="101">
        <v>9</v>
      </c>
      <c r="H44" s="101">
        <v>2</v>
      </c>
      <c r="I44" s="101">
        <v>0</v>
      </c>
      <c r="J44" s="101">
        <v>0</v>
      </c>
      <c r="K44" s="101">
        <v>0</v>
      </c>
      <c r="L44" s="101">
        <v>0</v>
      </c>
      <c r="M44" s="101">
        <v>4</v>
      </c>
      <c r="N44" s="101">
        <v>3</v>
      </c>
      <c r="O44" s="101">
        <v>0</v>
      </c>
      <c r="P44" s="101">
        <v>5</v>
      </c>
      <c r="Q44" s="101">
        <v>13</v>
      </c>
      <c r="R44" s="101">
        <v>0</v>
      </c>
      <c r="S44" s="101">
        <v>2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2</v>
      </c>
      <c r="AC44" s="101">
        <v>2</v>
      </c>
      <c r="AD44" s="101">
        <v>7</v>
      </c>
      <c r="AE44" s="101">
        <v>7</v>
      </c>
      <c r="AF44" s="101">
        <v>0</v>
      </c>
      <c r="AG44" s="101">
        <v>0</v>
      </c>
      <c r="AH44" s="101">
        <v>0</v>
      </c>
      <c r="AI44" s="101">
        <v>6</v>
      </c>
      <c r="AJ44" s="101">
        <v>0</v>
      </c>
      <c r="AK44" s="101">
        <v>3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156</v>
      </c>
      <c r="D45" s="101">
        <v>84</v>
      </c>
      <c r="E45" s="101">
        <v>6</v>
      </c>
      <c r="F45" s="101">
        <v>40</v>
      </c>
      <c r="G45" s="101">
        <v>474</v>
      </c>
      <c r="H45" s="101">
        <v>218</v>
      </c>
      <c r="I45" s="101">
        <v>0</v>
      </c>
      <c r="J45" s="101">
        <v>72</v>
      </c>
      <c r="K45" s="101">
        <v>17</v>
      </c>
      <c r="L45" s="101">
        <v>152</v>
      </c>
      <c r="M45" s="101">
        <v>216</v>
      </c>
      <c r="N45" s="101">
        <v>131</v>
      </c>
      <c r="O45" s="101">
        <v>23</v>
      </c>
      <c r="P45" s="101">
        <v>485</v>
      </c>
      <c r="Q45" s="101">
        <v>801</v>
      </c>
      <c r="R45" s="101">
        <v>6</v>
      </c>
      <c r="S45" s="101">
        <v>642</v>
      </c>
      <c r="T45" s="101">
        <v>4</v>
      </c>
      <c r="U45" s="101">
        <v>0</v>
      </c>
      <c r="V45" s="101">
        <v>144</v>
      </c>
      <c r="W45" s="101">
        <v>6</v>
      </c>
      <c r="X45" s="101">
        <v>1</v>
      </c>
      <c r="Y45" s="101">
        <v>467</v>
      </c>
      <c r="Z45" s="101">
        <v>9</v>
      </c>
      <c r="AA45" s="101">
        <v>951</v>
      </c>
      <c r="AB45" s="101">
        <v>49</v>
      </c>
      <c r="AC45" s="101">
        <v>49</v>
      </c>
      <c r="AD45" s="101">
        <v>1028</v>
      </c>
      <c r="AE45" s="101">
        <v>1028</v>
      </c>
      <c r="AF45" s="101">
        <v>1</v>
      </c>
      <c r="AG45" s="101">
        <v>6</v>
      </c>
      <c r="AH45" s="101">
        <v>261</v>
      </c>
      <c r="AI45" s="101">
        <v>91</v>
      </c>
      <c r="AJ45" s="101">
        <v>2</v>
      </c>
      <c r="AK45" s="101">
        <v>105</v>
      </c>
      <c r="AL45" s="101">
        <v>19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4</v>
      </c>
      <c r="H46" s="101">
        <v>2</v>
      </c>
      <c r="I46" s="101">
        <v>0</v>
      </c>
      <c r="J46" s="101">
        <v>1</v>
      </c>
      <c r="K46" s="101">
        <v>1</v>
      </c>
      <c r="L46" s="101">
        <v>2</v>
      </c>
      <c r="M46" s="101">
        <v>2</v>
      </c>
      <c r="N46" s="101">
        <v>5</v>
      </c>
      <c r="O46" s="101">
        <v>0</v>
      </c>
      <c r="P46" s="101">
        <v>7</v>
      </c>
      <c r="Q46" s="101">
        <v>22</v>
      </c>
      <c r="R46" s="101">
        <v>1</v>
      </c>
      <c r="S46" s="101">
        <v>10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9</v>
      </c>
      <c r="Z46" s="101">
        <v>0</v>
      </c>
      <c r="AA46" s="101">
        <v>17</v>
      </c>
      <c r="AB46" s="101">
        <v>1</v>
      </c>
      <c r="AC46" s="101">
        <v>1</v>
      </c>
      <c r="AD46" s="101">
        <v>18</v>
      </c>
      <c r="AE46" s="101">
        <v>18</v>
      </c>
      <c r="AF46" s="101">
        <v>0</v>
      </c>
      <c r="AG46" s="101">
        <v>0</v>
      </c>
      <c r="AH46" s="101">
        <v>4</v>
      </c>
      <c r="AI46" s="101">
        <v>0</v>
      </c>
      <c r="AJ46" s="101">
        <v>0</v>
      </c>
      <c r="AK46" s="101">
        <v>4</v>
      </c>
      <c r="AL46" s="101">
        <v>0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118</v>
      </c>
      <c r="D47" s="101">
        <v>40</v>
      </c>
      <c r="E47" s="101">
        <v>15</v>
      </c>
      <c r="F47" s="101">
        <v>22</v>
      </c>
      <c r="G47" s="101">
        <v>395</v>
      </c>
      <c r="H47" s="101">
        <v>152</v>
      </c>
      <c r="I47" s="101">
        <v>0</v>
      </c>
      <c r="J47" s="101">
        <v>78</v>
      </c>
      <c r="K47" s="101">
        <v>22</v>
      </c>
      <c r="L47" s="101">
        <v>84</v>
      </c>
      <c r="M47" s="101">
        <v>332</v>
      </c>
      <c r="N47" s="101">
        <v>172</v>
      </c>
      <c r="O47" s="101">
        <v>26</v>
      </c>
      <c r="P47" s="101">
        <v>578</v>
      </c>
      <c r="Q47" s="101">
        <v>1205</v>
      </c>
      <c r="R47" s="101">
        <v>33</v>
      </c>
      <c r="S47" s="101">
        <v>585</v>
      </c>
      <c r="T47" s="101">
        <v>4</v>
      </c>
      <c r="U47" s="101">
        <v>0</v>
      </c>
      <c r="V47" s="101">
        <v>89</v>
      </c>
      <c r="W47" s="101">
        <v>1</v>
      </c>
      <c r="X47" s="101">
        <v>0</v>
      </c>
      <c r="Y47" s="101">
        <v>788</v>
      </c>
      <c r="Z47" s="101">
        <v>3</v>
      </c>
      <c r="AA47" s="101">
        <v>962</v>
      </c>
      <c r="AB47" s="101">
        <v>27</v>
      </c>
      <c r="AC47" s="101">
        <v>27</v>
      </c>
      <c r="AD47" s="101">
        <v>1425</v>
      </c>
      <c r="AE47" s="101">
        <v>1425</v>
      </c>
      <c r="AF47" s="101">
        <v>3</v>
      </c>
      <c r="AG47" s="101">
        <v>0</v>
      </c>
      <c r="AH47" s="101">
        <v>330</v>
      </c>
      <c r="AI47" s="101">
        <v>152</v>
      </c>
      <c r="AJ47" s="101">
        <v>8</v>
      </c>
      <c r="AK47" s="101">
        <v>311</v>
      </c>
      <c r="AL47" s="101">
        <v>39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54</v>
      </c>
      <c r="D48" s="101">
        <v>24</v>
      </c>
      <c r="E48" s="101">
        <v>10</v>
      </c>
      <c r="F48" s="101">
        <v>27</v>
      </c>
      <c r="G48" s="101">
        <v>150</v>
      </c>
      <c r="H48" s="101">
        <v>64</v>
      </c>
      <c r="I48" s="101">
        <v>1</v>
      </c>
      <c r="J48" s="101">
        <v>32</v>
      </c>
      <c r="K48" s="101">
        <v>2</v>
      </c>
      <c r="L48" s="101">
        <v>24</v>
      </c>
      <c r="M48" s="101">
        <v>158</v>
      </c>
      <c r="N48" s="101">
        <v>42</v>
      </c>
      <c r="O48" s="101">
        <v>8</v>
      </c>
      <c r="P48" s="101">
        <v>179</v>
      </c>
      <c r="Q48" s="101">
        <v>418</v>
      </c>
      <c r="R48" s="101">
        <v>7</v>
      </c>
      <c r="S48" s="101">
        <v>344</v>
      </c>
      <c r="T48" s="101">
        <v>0</v>
      </c>
      <c r="U48" s="101">
        <v>0</v>
      </c>
      <c r="V48" s="101">
        <v>97</v>
      </c>
      <c r="W48" s="101">
        <v>11</v>
      </c>
      <c r="X48" s="101">
        <v>6</v>
      </c>
      <c r="Y48" s="101">
        <v>150</v>
      </c>
      <c r="Z48" s="101">
        <v>28</v>
      </c>
      <c r="AA48" s="101">
        <v>679</v>
      </c>
      <c r="AB48" s="101">
        <v>30</v>
      </c>
      <c r="AC48" s="101">
        <v>30</v>
      </c>
      <c r="AD48" s="101">
        <v>540</v>
      </c>
      <c r="AE48" s="101">
        <v>540</v>
      </c>
      <c r="AF48" s="101">
        <v>6</v>
      </c>
      <c r="AG48" s="101">
        <v>0</v>
      </c>
      <c r="AH48" s="101">
        <v>214</v>
      </c>
      <c r="AI48" s="101">
        <v>55</v>
      </c>
      <c r="AJ48" s="101">
        <v>2</v>
      </c>
      <c r="AK48" s="101">
        <v>85</v>
      </c>
      <c r="AL48" s="101">
        <v>52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73</v>
      </c>
      <c r="E49" s="101">
        <v>21</v>
      </c>
      <c r="F49" s="101">
        <v>79</v>
      </c>
      <c r="G49" s="101">
        <v>572</v>
      </c>
      <c r="H49" s="101">
        <v>166</v>
      </c>
      <c r="I49" s="101">
        <v>12</v>
      </c>
      <c r="J49" s="101">
        <v>45</v>
      </c>
      <c r="K49" s="101">
        <v>8</v>
      </c>
      <c r="L49" s="101">
        <v>124</v>
      </c>
      <c r="M49" s="101">
        <v>451</v>
      </c>
      <c r="N49" s="101">
        <v>199</v>
      </c>
      <c r="O49" s="101">
        <v>44</v>
      </c>
      <c r="P49" s="101">
        <v>1010</v>
      </c>
      <c r="Q49" s="101">
        <v>1403</v>
      </c>
      <c r="R49" s="101">
        <v>26</v>
      </c>
      <c r="S49" s="101">
        <v>1035</v>
      </c>
      <c r="T49" s="101">
        <v>3</v>
      </c>
      <c r="U49" s="101">
        <v>2</v>
      </c>
      <c r="V49" s="101">
        <v>117</v>
      </c>
      <c r="W49" s="101">
        <v>15</v>
      </c>
      <c r="X49" s="101">
        <v>0</v>
      </c>
      <c r="Y49" s="101">
        <v>939</v>
      </c>
      <c r="Z49" s="101">
        <v>13</v>
      </c>
      <c r="AA49" s="101">
        <v>1867</v>
      </c>
      <c r="AB49" s="101">
        <v>101</v>
      </c>
      <c r="AC49" s="101">
        <v>101</v>
      </c>
      <c r="AD49" s="101">
        <v>1714</v>
      </c>
      <c r="AE49" s="101">
        <v>1714</v>
      </c>
      <c r="AF49" s="101">
        <v>13</v>
      </c>
      <c r="AG49" s="101">
        <v>22</v>
      </c>
      <c r="AH49" s="101">
        <v>659</v>
      </c>
      <c r="AI49" s="101">
        <v>85</v>
      </c>
      <c r="AJ49" s="101">
        <v>14</v>
      </c>
      <c r="AK49" s="101">
        <v>237</v>
      </c>
      <c r="AL49" s="101">
        <v>71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45</v>
      </c>
      <c r="D50" s="101">
        <v>24</v>
      </c>
      <c r="E50" s="101">
        <v>5</v>
      </c>
      <c r="F50" s="101">
        <v>22</v>
      </c>
      <c r="G50" s="101">
        <v>149</v>
      </c>
      <c r="H50" s="101">
        <v>62</v>
      </c>
      <c r="I50" s="101">
        <v>3</v>
      </c>
      <c r="J50" s="101">
        <v>25</v>
      </c>
      <c r="K50" s="101">
        <v>15</v>
      </c>
      <c r="L50" s="101">
        <v>38</v>
      </c>
      <c r="M50" s="101">
        <v>384</v>
      </c>
      <c r="N50" s="101">
        <v>66</v>
      </c>
      <c r="O50" s="101">
        <v>12</v>
      </c>
      <c r="P50" s="101">
        <v>279</v>
      </c>
      <c r="Q50" s="101">
        <v>347</v>
      </c>
      <c r="R50" s="101">
        <v>49</v>
      </c>
      <c r="S50" s="101">
        <v>360</v>
      </c>
      <c r="T50" s="101">
        <v>17</v>
      </c>
      <c r="U50" s="101">
        <v>0</v>
      </c>
      <c r="V50" s="101">
        <v>73</v>
      </c>
      <c r="W50" s="101">
        <v>3</v>
      </c>
      <c r="X50" s="101">
        <v>0</v>
      </c>
      <c r="Y50" s="101">
        <v>272</v>
      </c>
      <c r="Z50" s="101">
        <v>10</v>
      </c>
      <c r="AA50" s="101">
        <v>737</v>
      </c>
      <c r="AB50" s="101">
        <v>6</v>
      </c>
      <c r="AC50" s="101">
        <v>0</v>
      </c>
      <c r="AD50" s="101">
        <v>588</v>
      </c>
      <c r="AE50" s="101">
        <v>588</v>
      </c>
      <c r="AF50" s="101">
        <v>0</v>
      </c>
      <c r="AG50" s="101">
        <v>1</v>
      </c>
      <c r="AH50" s="101">
        <v>523</v>
      </c>
      <c r="AI50" s="101">
        <v>94</v>
      </c>
      <c r="AJ50" s="101">
        <v>7</v>
      </c>
      <c r="AK50" s="101">
        <v>231</v>
      </c>
      <c r="AL50" s="101">
        <v>38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107</v>
      </c>
      <c r="D51" s="101">
        <v>118</v>
      </c>
      <c r="E51" s="101">
        <v>0</v>
      </c>
      <c r="F51" s="101">
        <v>35</v>
      </c>
      <c r="G51" s="101">
        <v>272</v>
      </c>
      <c r="H51" s="101">
        <v>124</v>
      </c>
      <c r="I51" s="101">
        <v>0</v>
      </c>
      <c r="J51" s="101">
        <v>25</v>
      </c>
      <c r="K51" s="101">
        <v>7</v>
      </c>
      <c r="L51" s="101">
        <v>33</v>
      </c>
      <c r="M51" s="101">
        <v>225</v>
      </c>
      <c r="N51" s="101">
        <v>30</v>
      </c>
      <c r="O51" s="101">
        <v>4</v>
      </c>
      <c r="P51" s="101">
        <v>180</v>
      </c>
      <c r="Q51" s="101">
        <v>283</v>
      </c>
      <c r="R51" s="101">
        <v>6</v>
      </c>
      <c r="S51" s="101">
        <v>336</v>
      </c>
      <c r="T51" s="101">
        <v>2</v>
      </c>
      <c r="U51" s="101">
        <v>0</v>
      </c>
      <c r="V51" s="101">
        <v>175</v>
      </c>
      <c r="W51" s="101">
        <v>4</v>
      </c>
      <c r="X51" s="101">
        <v>5</v>
      </c>
      <c r="Y51" s="101">
        <v>431</v>
      </c>
      <c r="Z51" s="101">
        <v>12</v>
      </c>
      <c r="AA51" s="101">
        <v>1041</v>
      </c>
      <c r="AB51" s="101">
        <v>54</v>
      </c>
      <c r="AC51" s="101">
        <v>54</v>
      </c>
      <c r="AD51" s="101">
        <v>783</v>
      </c>
      <c r="AE51" s="101">
        <v>783</v>
      </c>
      <c r="AF51" s="101">
        <v>1</v>
      </c>
      <c r="AG51" s="101">
        <v>23</v>
      </c>
      <c r="AH51" s="101">
        <v>55</v>
      </c>
      <c r="AI51" s="101">
        <v>40</v>
      </c>
      <c r="AJ51" s="101">
        <v>11</v>
      </c>
      <c r="AK51" s="101">
        <v>48</v>
      </c>
      <c r="AL51" s="101">
        <v>30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15</v>
      </c>
      <c r="D52" s="101">
        <v>5</v>
      </c>
      <c r="E52" s="101">
        <v>0</v>
      </c>
      <c r="F52" s="101">
        <v>18</v>
      </c>
      <c r="G52" s="101">
        <v>36</v>
      </c>
      <c r="H52" s="101">
        <v>14</v>
      </c>
      <c r="I52" s="101">
        <v>4</v>
      </c>
      <c r="J52" s="101">
        <v>15</v>
      </c>
      <c r="K52" s="101">
        <v>2</v>
      </c>
      <c r="L52" s="101">
        <v>6</v>
      </c>
      <c r="M52" s="101">
        <v>125</v>
      </c>
      <c r="N52" s="101">
        <v>49</v>
      </c>
      <c r="O52" s="101">
        <v>0</v>
      </c>
      <c r="P52" s="101">
        <v>223</v>
      </c>
      <c r="Q52" s="101">
        <v>521</v>
      </c>
      <c r="R52" s="101">
        <v>7</v>
      </c>
      <c r="S52" s="101">
        <v>258</v>
      </c>
      <c r="T52" s="101">
        <v>0</v>
      </c>
      <c r="U52" s="101">
        <v>0</v>
      </c>
      <c r="V52" s="101">
        <v>24</v>
      </c>
      <c r="W52" s="101">
        <v>2</v>
      </c>
      <c r="X52" s="101">
        <v>0</v>
      </c>
      <c r="Y52" s="101">
        <v>120</v>
      </c>
      <c r="Z52" s="101">
        <v>4</v>
      </c>
      <c r="AA52" s="101">
        <v>157</v>
      </c>
      <c r="AB52" s="101">
        <v>9</v>
      </c>
      <c r="AC52" s="101">
        <v>9</v>
      </c>
      <c r="AD52" s="101">
        <v>365</v>
      </c>
      <c r="AE52" s="100">
        <v>273</v>
      </c>
      <c r="AF52" s="101">
        <v>0</v>
      </c>
      <c r="AG52" s="101">
        <v>1</v>
      </c>
      <c r="AH52" s="101">
        <v>225</v>
      </c>
      <c r="AI52" s="101">
        <v>49</v>
      </c>
      <c r="AJ52" s="101">
        <v>0</v>
      </c>
      <c r="AK52" s="101">
        <v>45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46</v>
      </c>
      <c r="D53" s="101">
        <v>2</v>
      </c>
      <c r="E53" s="101">
        <v>4</v>
      </c>
      <c r="F53" s="101">
        <v>6</v>
      </c>
      <c r="G53" s="101">
        <v>33</v>
      </c>
      <c r="H53" s="101">
        <v>8</v>
      </c>
      <c r="I53" s="101">
        <v>0</v>
      </c>
      <c r="J53" s="101">
        <v>11</v>
      </c>
      <c r="K53" s="101">
        <v>3</v>
      </c>
      <c r="L53" s="101">
        <v>17</v>
      </c>
      <c r="M53" s="101">
        <v>148</v>
      </c>
      <c r="N53" s="101">
        <v>24</v>
      </c>
      <c r="O53" s="101">
        <v>7</v>
      </c>
      <c r="P53" s="101">
        <v>195</v>
      </c>
      <c r="Q53" s="101">
        <v>551</v>
      </c>
      <c r="R53" s="101">
        <v>1</v>
      </c>
      <c r="S53" s="101">
        <v>172</v>
      </c>
      <c r="T53" s="101">
        <v>0</v>
      </c>
      <c r="U53" s="101">
        <v>0</v>
      </c>
      <c r="V53" s="101">
        <v>20</v>
      </c>
      <c r="W53" s="101">
        <v>0</v>
      </c>
      <c r="X53" s="101">
        <v>0</v>
      </c>
      <c r="Y53" s="101">
        <v>115</v>
      </c>
      <c r="Z53" s="101">
        <v>1</v>
      </c>
      <c r="AA53" s="101">
        <v>321</v>
      </c>
      <c r="AB53" s="101">
        <v>13</v>
      </c>
      <c r="AC53" s="101">
        <v>13</v>
      </c>
      <c r="AD53" s="101">
        <v>312</v>
      </c>
      <c r="AE53" s="101">
        <v>312</v>
      </c>
      <c r="AF53" s="101">
        <v>0</v>
      </c>
      <c r="AG53" s="101">
        <v>0</v>
      </c>
      <c r="AH53" s="101">
        <v>104</v>
      </c>
      <c r="AI53" s="101">
        <v>104</v>
      </c>
      <c r="AJ53" s="101">
        <v>1</v>
      </c>
      <c r="AK53" s="101">
        <v>95</v>
      </c>
      <c r="AL53" s="101">
        <v>23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10</v>
      </c>
      <c r="D54" s="101">
        <v>6</v>
      </c>
      <c r="E54" s="101">
        <v>0</v>
      </c>
      <c r="F54" s="101">
        <v>0</v>
      </c>
      <c r="G54" s="101">
        <v>32</v>
      </c>
      <c r="H54" s="101">
        <v>28</v>
      </c>
      <c r="I54" s="101">
        <v>1</v>
      </c>
      <c r="J54" s="101">
        <v>6</v>
      </c>
      <c r="K54" s="101">
        <v>2</v>
      </c>
      <c r="L54" s="101">
        <v>19</v>
      </c>
      <c r="M54" s="101">
        <v>44</v>
      </c>
      <c r="N54" s="101">
        <v>26</v>
      </c>
      <c r="O54" s="101">
        <v>6</v>
      </c>
      <c r="P54" s="101">
        <v>104</v>
      </c>
      <c r="Q54" s="101">
        <v>126</v>
      </c>
      <c r="R54" s="101">
        <v>0</v>
      </c>
      <c r="S54" s="101">
        <v>98</v>
      </c>
      <c r="T54" s="101">
        <v>0</v>
      </c>
      <c r="U54" s="101">
        <v>0</v>
      </c>
      <c r="V54" s="101">
        <v>8</v>
      </c>
      <c r="W54" s="101">
        <v>2</v>
      </c>
      <c r="X54" s="101">
        <v>0</v>
      </c>
      <c r="Y54" s="101">
        <v>60</v>
      </c>
      <c r="Z54" s="101">
        <v>3</v>
      </c>
      <c r="AA54" s="101">
        <v>122</v>
      </c>
      <c r="AB54" s="101">
        <v>9</v>
      </c>
      <c r="AC54" s="101">
        <v>9</v>
      </c>
      <c r="AD54" s="101">
        <v>186</v>
      </c>
      <c r="AE54" s="101">
        <v>186</v>
      </c>
      <c r="AF54" s="101">
        <v>0</v>
      </c>
      <c r="AG54" s="101">
        <v>0</v>
      </c>
      <c r="AH54" s="101">
        <v>81</v>
      </c>
      <c r="AI54" s="101">
        <v>21</v>
      </c>
      <c r="AJ54" s="101">
        <v>0</v>
      </c>
      <c r="AK54" s="101">
        <v>30</v>
      </c>
      <c r="AL54" s="101">
        <v>3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18</v>
      </c>
      <c r="D55" s="101">
        <v>24</v>
      </c>
      <c r="E55" s="101">
        <v>5</v>
      </c>
      <c r="F55" s="101">
        <v>7</v>
      </c>
      <c r="G55" s="101">
        <v>126</v>
      </c>
      <c r="H55" s="101">
        <v>83</v>
      </c>
      <c r="I55" s="101">
        <v>11</v>
      </c>
      <c r="J55" s="101">
        <v>22</v>
      </c>
      <c r="K55" s="101">
        <v>10</v>
      </c>
      <c r="L55" s="101">
        <v>51</v>
      </c>
      <c r="M55" s="101">
        <v>179</v>
      </c>
      <c r="N55" s="101">
        <v>50</v>
      </c>
      <c r="O55" s="101">
        <v>15</v>
      </c>
      <c r="P55" s="101">
        <v>460</v>
      </c>
      <c r="Q55" s="101">
        <v>795</v>
      </c>
      <c r="R55" s="101">
        <v>6</v>
      </c>
      <c r="S55" s="101">
        <v>668</v>
      </c>
      <c r="T55" s="101">
        <v>3</v>
      </c>
      <c r="U55" s="101">
        <v>0</v>
      </c>
      <c r="V55" s="101">
        <v>27</v>
      </c>
      <c r="W55" s="101">
        <v>0</v>
      </c>
      <c r="X55" s="101">
        <v>0</v>
      </c>
      <c r="Y55" s="101">
        <v>191</v>
      </c>
      <c r="Z55" s="101">
        <v>1</v>
      </c>
      <c r="AA55" s="101">
        <v>503</v>
      </c>
      <c r="AB55" s="101">
        <v>14</v>
      </c>
      <c r="AC55" s="101">
        <v>14</v>
      </c>
      <c r="AD55" s="101">
        <v>25</v>
      </c>
      <c r="AE55" s="101">
        <v>25</v>
      </c>
      <c r="AF55" s="101">
        <v>1</v>
      </c>
      <c r="AG55" s="101">
        <v>4</v>
      </c>
      <c r="AH55" s="101">
        <v>380</v>
      </c>
      <c r="AI55" s="101">
        <v>106</v>
      </c>
      <c r="AJ55" s="101">
        <v>5</v>
      </c>
      <c r="AK55" s="101">
        <v>219</v>
      </c>
      <c r="AL55" s="101">
        <v>27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4</v>
      </c>
      <c r="F56" s="101">
        <v>4</v>
      </c>
      <c r="G56" s="101">
        <v>30</v>
      </c>
      <c r="H56" s="101">
        <v>13</v>
      </c>
      <c r="I56" s="101">
        <v>4</v>
      </c>
      <c r="J56" s="101">
        <v>5</v>
      </c>
      <c r="K56" s="101">
        <v>6</v>
      </c>
      <c r="L56" s="101">
        <v>13</v>
      </c>
      <c r="M56" s="101">
        <v>39</v>
      </c>
      <c r="N56" s="101">
        <v>38</v>
      </c>
      <c r="O56" s="101">
        <v>5</v>
      </c>
      <c r="P56" s="101">
        <v>111</v>
      </c>
      <c r="Q56" s="101">
        <v>184</v>
      </c>
      <c r="R56" s="101">
        <v>13</v>
      </c>
      <c r="S56" s="101">
        <v>87</v>
      </c>
      <c r="T56" s="101">
        <v>0</v>
      </c>
      <c r="U56" s="101">
        <v>0</v>
      </c>
      <c r="V56" s="101">
        <v>6</v>
      </c>
      <c r="W56" s="101">
        <v>1</v>
      </c>
      <c r="X56" s="101">
        <v>0</v>
      </c>
      <c r="Y56" s="101">
        <v>80</v>
      </c>
      <c r="Z56" s="101">
        <v>2</v>
      </c>
      <c r="AA56" s="101">
        <v>121</v>
      </c>
      <c r="AB56" s="101">
        <v>3</v>
      </c>
      <c r="AC56" s="101">
        <v>3</v>
      </c>
      <c r="AD56" s="101">
        <v>139</v>
      </c>
      <c r="AE56" s="101">
        <v>139</v>
      </c>
      <c r="AF56" s="101">
        <v>1</v>
      </c>
      <c r="AG56" s="101">
        <v>0</v>
      </c>
      <c r="AH56" s="101">
        <v>37</v>
      </c>
      <c r="AI56" s="101">
        <v>37</v>
      </c>
      <c r="AJ56" s="101">
        <v>1</v>
      </c>
      <c r="AK56" s="101">
        <v>48</v>
      </c>
      <c r="AL56" s="101">
        <v>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252</v>
      </c>
      <c r="D57" s="101">
        <v>144</v>
      </c>
      <c r="E57" s="101">
        <v>25</v>
      </c>
      <c r="F57" s="101">
        <v>120</v>
      </c>
      <c r="G57" s="101">
        <v>791</v>
      </c>
      <c r="H57" s="101">
        <v>389</v>
      </c>
      <c r="I57" s="101">
        <v>31</v>
      </c>
      <c r="J57" s="101">
        <v>132</v>
      </c>
      <c r="K57" s="101">
        <v>191</v>
      </c>
      <c r="L57" s="101">
        <v>310</v>
      </c>
      <c r="M57" s="101">
        <v>1259</v>
      </c>
      <c r="N57" s="101">
        <v>472</v>
      </c>
      <c r="O57" s="101">
        <v>88</v>
      </c>
      <c r="P57" s="101">
        <v>1737</v>
      </c>
      <c r="Q57" s="101">
        <v>2937</v>
      </c>
      <c r="R57" s="101">
        <v>176</v>
      </c>
      <c r="S57" s="101">
        <v>2392</v>
      </c>
      <c r="T57" s="101">
        <v>25</v>
      </c>
      <c r="U57" s="101">
        <v>0</v>
      </c>
      <c r="V57" s="101">
        <v>74</v>
      </c>
      <c r="W57" s="101">
        <v>36</v>
      </c>
      <c r="X57" s="101">
        <v>0</v>
      </c>
      <c r="Y57" s="101">
        <v>1575</v>
      </c>
      <c r="Z57" s="101">
        <v>32</v>
      </c>
      <c r="AA57" s="101">
        <v>3592</v>
      </c>
      <c r="AB57" s="101">
        <v>54</v>
      </c>
      <c r="AC57" s="101">
        <v>54</v>
      </c>
      <c r="AD57" s="101">
        <v>8036</v>
      </c>
      <c r="AE57" s="101">
        <v>8036</v>
      </c>
      <c r="AF57" s="101">
        <v>5</v>
      </c>
      <c r="AG57" s="101">
        <v>9</v>
      </c>
      <c r="AH57" s="101">
        <v>1775</v>
      </c>
      <c r="AI57" s="101">
        <v>193</v>
      </c>
      <c r="AJ57" s="101">
        <v>25</v>
      </c>
      <c r="AK57" s="101">
        <v>739</v>
      </c>
      <c r="AL57" s="101">
        <v>182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2</v>
      </c>
      <c r="E58" s="101">
        <v>0</v>
      </c>
      <c r="F58" s="101">
        <v>4</v>
      </c>
      <c r="G58" s="101">
        <v>20</v>
      </c>
      <c r="H58" s="101">
        <v>8</v>
      </c>
      <c r="I58" s="101">
        <v>0</v>
      </c>
      <c r="J58" s="101">
        <v>1</v>
      </c>
      <c r="K58" s="101">
        <v>0</v>
      </c>
      <c r="L58" s="101">
        <v>4</v>
      </c>
      <c r="M58" s="101">
        <v>24</v>
      </c>
      <c r="N58" s="101">
        <v>8</v>
      </c>
      <c r="O58" s="101">
        <v>4</v>
      </c>
      <c r="P58" s="101">
        <v>41</v>
      </c>
      <c r="Q58" s="101">
        <v>87</v>
      </c>
      <c r="R58" s="101">
        <v>1</v>
      </c>
      <c r="S58" s="101">
        <v>76</v>
      </c>
      <c r="T58" s="101">
        <v>0</v>
      </c>
      <c r="U58" s="101">
        <v>0</v>
      </c>
      <c r="V58" s="101">
        <v>4</v>
      </c>
      <c r="W58" s="101">
        <v>0</v>
      </c>
      <c r="X58" s="101">
        <v>0</v>
      </c>
      <c r="Y58" s="101">
        <v>13</v>
      </c>
      <c r="Z58" s="101">
        <v>1</v>
      </c>
      <c r="AA58" s="101">
        <v>77</v>
      </c>
      <c r="AB58" s="101">
        <v>4</v>
      </c>
      <c r="AC58" s="101">
        <v>4</v>
      </c>
      <c r="AD58" s="101">
        <v>132</v>
      </c>
      <c r="AE58" s="101">
        <v>132</v>
      </c>
      <c r="AF58" s="101">
        <v>0</v>
      </c>
      <c r="AG58" s="101">
        <v>0</v>
      </c>
      <c r="AH58" s="101">
        <v>38</v>
      </c>
      <c r="AI58" s="101">
        <v>6</v>
      </c>
      <c r="AJ58" s="101">
        <v>0</v>
      </c>
      <c r="AK58" s="101">
        <v>23</v>
      </c>
      <c r="AL58" s="101">
        <v>8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5357</v>
      </c>
      <c r="D59" s="101">
        <v>1727</v>
      </c>
      <c r="E59" s="101">
        <v>523</v>
      </c>
      <c r="F59" s="101">
        <v>1717</v>
      </c>
      <c r="G59" s="101">
        <v>10299</v>
      </c>
      <c r="H59" s="101">
        <v>4414</v>
      </c>
      <c r="I59" s="101">
        <v>100</v>
      </c>
      <c r="J59" s="101">
        <v>3247</v>
      </c>
      <c r="K59" s="101">
        <v>527</v>
      </c>
      <c r="L59" s="101">
        <v>3662</v>
      </c>
      <c r="M59" s="101">
        <v>7237</v>
      </c>
      <c r="N59" s="101">
        <v>7102</v>
      </c>
      <c r="O59" s="101">
        <v>758</v>
      </c>
      <c r="P59" s="101">
        <v>15142</v>
      </c>
      <c r="Q59" s="101">
        <v>22441</v>
      </c>
      <c r="R59" s="101">
        <v>1393</v>
      </c>
      <c r="S59" s="101">
        <v>22564</v>
      </c>
      <c r="T59" s="101">
        <v>492</v>
      </c>
      <c r="U59" s="101">
        <v>11</v>
      </c>
      <c r="V59" s="101">
        <v>1868</v>
      </c>
      <c r="W59" s="101">
        <v>144</v>
      </c>
      <c r="X59" s="101">
        <v>4</v>
      </c>
      <c r="Y59" s="101">
        <v>14473</v>
      </c>
      <c r="Z59" s="101">
        <v>121</v>
      </c>
      <c r="AA59" s="101">
        <v>32534</v>
      </c>
      <c r="AB59" s="101">
        <v>799</v>
      </c>
      <c r="AC59" s="101">
        <v>799</v>
      </c>
      <c r="AD59" s="101">
        <v>49625</v>
      </c>
      <c r="AE59" s="101">
        <v>49625</v>
      </c>
      <c r="AF59" s="101">
        <v>129</v>
      </c>
      <c r="AG59" s="101">
        <v>27</v>
      </c>
      <c r="AH59" s="101">
        <v>9666</v>
      </c>
      <c r="AI59" s="101">
        <v>1029</v>
      </c>
      <c r="AJ59" s="101">
        <v>85</v>
      </c>
      <c r="AK59" s="101">
        <v>4535</v>
      </c>
      <c r="AL59" s="101">
        <v>1625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2</v>
      </c>
      <c r="D60" s="101">
        <v>0</v>
      </c>
      <c r="E60" s="101">
        <v>2</v>
      </c>
      <c r="F60" s="101">
        <v>1</v>
      </c>
      <c r="G60" s="101">
        <v>0</v>
      </c>
      <c r="H60" s="101">
        <v>1</v>
      </c>
      <c r="I60" s="101">
        <v>0</v>
      </c>
      <c r="J60" s="101">
        <v>0</v>
      </c>
      <c r="K60" s="101">
        <v>0</v>
      </c>
      <c r="L60" s="101">
        <v>0</v>
      </c>
      <c r="M60" s="101">
        <v>5</v>
      </c>
      <c r="N60" s="101">
        <v>1</v>
      </c>
      <c r="O60" s="101">
        <v>0</v>
      </c>
      <c r="P60" s="101">
        <v>4</v>
      </c>
      <c r="Q60" s="101">
        <v>46</v>
      </c>
      <c r="R60" s="101">
        <v>0</v>
      </c>
      <c r="S60" s="101">
        <v>40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1</v>
      </c>
      <c r="Z60" s="101">
        <v>0</v>
      </c>
      <c r="AA60" s="101">
        <v>70</v>
      </c>
      <c r="AB60" s="101">
        <v>0</v>
      </c>
      <c r="AC60" s="101">
        <v>0</v>
      </c>
      <c r="AD60" s="101">
        <v>94</v>
      </c>
      <c r="AE60" s="101">
        <v>94</v>
      </c>
      <c r="AF60" s="101">
        <v>0</v>
      </c>
      <c r="AG60" s="101">
        <v>0</v>
      </c>
      <c r="AH60" s="101">
        <v>23</v>
      </c>
      <c r="AI60" s="101">
        <v>3</v>
      </c>
      <c r="AJ60" s="101">
        <v>0</v>
      </c>
      <c r="AK60" s="101">
        <v>38</v>
      </c>
      <c r="AL60" s="101">
        <v>1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73</v>
      </c>
      <c r="D61" s="101">
        <v>37</v>
      </c>
      <c r="E61" s="101">
        <v>5</v>
      </c>
      <c r="F61" s="101">
        <v>8</v>
      </c>
      <c r="G61" s="101">
        <v>89</v>
      </c>
      <c r="H61" s="101">
        <v>67</v>
      </c>
      <c r="I61" s="101">
        <v>0</v>
      </c>
      <c r="J61" s="101">
        <v>35</v>
      </c>
      <c r="K61" s="101">
        <v>0</v>
      </c>
      <c r="L61" s="101">
        <v>61</v>
      </c>
      <c r="M61" s="101">
        <v>252</v>
      </c>
      <c r="N61" s="101">
        <v>110</v>
      </c>
      <c r="O61" s="101">
        <v>22</v>
      </c>
      <c r="P61" s="101">
        <v>585</v>
      </c>
      <c r="Q61" s="101">
        <v>1258</v>
      </c>
      <c r="R61" s="101">
        <v>10</v>
      </c>
      <c r="S61" s="101">
        <v>644</v>
      </c>
      <c r="T61" s="101">
        <v>0</v>
      </c>
      <c r="U61" s="101">
        <v>0</v>
      </c>
      <c r="V61" s="101">
        <v>69</v>
      </c>
      <c r="W61" s="101">
        <v>4</v>
      </c>
      <c r="X61" s="101">
        <v>0</v>
      </c>
      <c r="Y61" s="101">
        <v>287</v>
      </c>
      <c r="Z61" s="101">
        <v>2</v>
      </c>
      <c r="AA61" s="101">
        <v>754</v>
      </c>
      <c r="AB61" s="101">
        <v>24</v>
      </c>
      <c r="AC61" s="101">
        <v>24</v>
      </c>
      <c r="AD61" s="101">
        <v>839</v>
      </c>
      <c r="AE61" s="101">
        <v>839</v>
      </c>
      <c r="AF61" s="101">
        <v>4</v>
      </c>
      <c r="AG61" s="101">
        <v>7</v>
      </c>
      <c r="AH61" s="101">
        <v>264</v>
      </c>
      <c r="AI61" s="101">
        <v>205</v>
      </c>
      <c r="AJ61" s="101">
        <v>2</v>
      </c>
      <c r="AK61" s="101">
        <v>420</v>
      </c>
      <c r="AL61" s="101">
        <v>23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1" t="s">
        <v>127</v>
      </c>
      <c r="AO63" s="141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15221</v>
      </c>
      <c r="D64" s="62">
        <f t="shared" si="0"/>
        <v>6582</v>
      </c>
      <c r="E64" s="62">
        <f t="shared" si="0"/>
        <v>1113</v>
      </c>
      <c r="F64" s="62">
        <f t="shared" si="0"/>
        <v>4873</v>
      </c>
      <c r="G64" s="62">
        <f t="shared" si="0"/>
        <v>31878</v>
      </c>
      <c r="H64" s="62">
        <f t="shared" si="0"/>
        <v>12383</v>
      </c>
      <c r="I64" s="62">
        <f t="shared" si="0"/>
        <v>355</v>
      </c>
      <c r="J64" s="62">
        <f t="shared" si="0"/>
        <v>7547</v>
      </c>
      <c r="K64" s="62">
        <f t="shared" si="0"/>
        <v>1426</v>
      </c>
      <c r="L64" s="62">
        <f t="shared" si="0"/>
        <v>8608</v>
      </c>
      <c r="M64" s="62">
        <f t="shared" si="0"/>
        <v>25734</v>
      </c>
      <c r="N64" s="62">
        <f t="shared" si="0"/>
        <v>14842</v>
      </c>
      <c r="O64" s="62">
        <f t="shared" si="0"/>
        <v>2043</v>
      </c>
      <c r="P64" s="62">
        <f t="shared" si="0"/>
        <v>47287</v>
      </c>
      <c r="Q64" s="62">
        <f t="shared" si="0"/>
        <v>84761</v>
      </c>
      <c r="R64" s="64">
        <f t="shared" si="0"/>
        <v>2706</v>
      </c>
      <c r="S64" s="64">
        <f t="shared" si="0"/>
        <v>62196</v>
      </c>
      <c r="T64" s="62">
        <f t="shared" si="0"/>
        <v>886</v>
      </c>
      <c r="U64" s="62">
        <f t="shared" si="0"/>
        <v>70</v>
      </c>
      <c r="V64" s="62">
        <f t="shared" si="0"/>
        <v>8891</v>
      </c>
      <c r="W64" s="62">
        <f t="shared" si="0"/>
        <v>641</v>
      </c>
      <c r="X64" s="62">
        <f t="shared" si="0"/>
        <v>117</v>
      </c>
      <c r="Y64" s="62">
        <f t="shared" si="0"/>
        <v>48503</v>
      </c>
      <c r="Z64" s="64">
        <f t="shared" si="0"/>
        <v>1202</v>
      </c>
      <c r="AA64" s="62">
        <f t="shared" si="0"/>
        <v>110648</v>
      </c>
      <c r="AB64" s="62"/>
      <c r="AC64" s="62">
        <f>SUM(AC3:AC61)</f>
        <v>3877</v>
      </c>
      <c r="AD64" s="63"/>
      <c r="AE64" s="62">
        <f>SUM(AE3:AE61)</f>
        <v>137808</v>
      </c>
      <c r="AF64" s="62">
        <f t="shared" ref="AF64:AL64" si="1">SUM(AF3:AF61)</f>
        <v>332</v>
      </c>
      <c r="AG64" s="62">
        <f t="shared" si="1"/>
        <v>500</v>
      </c>
      <c r="AH64" s="64">
        <f t="shared" si="1"/>
        <v>34311</v>
      </c>
      <c r="AI64" s="62">
        <f t="shared" si="1"/>
        <v>8164</v>
      </c>
      <c r="AJ64" s="62">
        <f t="shared" si="1"/>
        <v>533</v>
      </c>
      <c r="AK64" s="62">
        <f t="shared" si="1"/>
        <v>18054</v>
      </c>
      <c r="AL64" s="64">
        <f t="shared" si="1"/>
        <v>4447</v>
      </c>
      <c r="AM64" s="84">
        <f>AM62/AM63</f>
        <v>0.73805764692096432</v>
      </c>
      <c r="AN64" s="141" t="s">
        <v>95</v>
      </c>
      <c r="AO64" s="141"/>
    </row>
    <row r="65" spans="1:39" ht="16" x14ac:dyDescent="0.2">
      <c r="A65" s="63"/>
      <c r="B65" s="70" t="s">
        <v>96</v>
      </c>
      <c r="C65" s="88">
        <f>C64/D64</f>
        <v>2.3125189911880888</v>
      </c>
      <c r="D65" s="76">
        <f>D64/D64</f>
        <v>1</v>
      </c>
      <c r="E65" s="88">
        <f>E64/D64</f>
        <v>0.16909753874202371</v>
      </c>
      <c r="F65" s="88">
        <f>F64/D64</f>
        <v>0.74035247645092672</v>
      </c>
      <c r="G65" s="88">
        <f>G64/H64</f>
        <v>2.5743357829282081</v>
      </c>
      <c r="H65" s="76">
        <f>H64/H64</f>
        <v>1</v>
      </c>
      <c r="I65" s="88">
        <f>I64/H64</f>
        <v>2.866833562141646E-2</v>
      </c>
      <c r="J65" s="88">
        <f>J64/H64</f>
        <v>0.60946458854881691</v>
      </c>
      <c r="K65" s="88">
        <f>K64/M64</f>
        <v>5.5413072200202064E-2</v>
      </c>
      <c r="L65" s="88">
        <f>L64/M64</f>
        <v>0.33449910624077095</v>
      </c>
      <c r="M65" s="76">
        <f>M64/M64</f>
        <v>1</v>
      </c>
      <c r="N65" s="88">
        <f>N64/S64</f>
        <v>0.23863270949900314</v>
      </c>
      <c r="O65" s="88">
        <f>O64/S64</f>
        <v>3.2847771560872083E-2</v>
      </c>
      <c r="P65" s="88">
        <f>P64/S64</f>
        <v>0.76029005080712586</v>
      </c>
      <c r="Q65" s="88">
        <f>Q64/S64</f>
        <v>1.3628046819731172</v>
      </c>
      <c r="R65" s="88">
        <f>R64/S64</f>
        <v>4.3507621068879031E-2</v>
      </c>
      <c r="S65" s="76">
        <f>S64/S64</f>
        <v>1</v>
      </c>
      <c r="T65" s="75">
        <f>T64/V64</f>
        <v>9.965133280845799E-2</v>
      </c>
      <c r="U65" s="75">
        <f>U64/V64</f>
        <v>7.8731301315937471E-3</v>
      </c>
      <c r="V65" s="76">
        <f>V64/V64</f>
        <v>1</v>
      </c>
      <c r="W65" s="75">
        <f>W64/V64</f>
        <v>7.209537734787988E-2</v>
      </c>
      <c r="X65" s="75">
        <f>X64/V64</f>
        <v>1.3159374648520976E-2</v>
      </c>
      <c r="Y65" s="75">
        <f>Y64/V64</f>
        <v>5.4552918681813072</v>
      </c>
      <c r="Z65" s="88">
        <f>Z64/V64</f>
        <v>0.13519289168822404</v>
      </c>
      <c r="AA65" s="77">
        <f>AA64/AA64</f>
        <v>1</v>
      </c>
      <c r="AB65" s="75"/>
      <c r="AC65" s="75">
        <f>AC64/AA64</f>
        <v>3.503904273009905E-2</v>
      </c>
      <c r="AD65" s="75"/>
      <c r="AE65" s="75">
        <f>AE64/AA64</f>
        <v>1.2454630901597861</v>
      </c>
      <c r="AF65" s="75">
        <f>AF64/AA64</f>
        <v>3.0005061094642471E-3</v>
      </c>
      <c r="AG65" s="75">
        <f>AG64/AA64</f>
        <v>4.5188345022051908E-3</v>
      </c>
      <c r="AH65" s="88">
        <f>AH64/AA64</f>
        <v>0.31009146121032466</v>
      </c>
      <c r="AI65" s="77">
        <f>AI64/AI64</f>
        <v>1</v>
      </c>
      <c r="AJ65" s="78">
        <f>AJ64/AI64</f>
        <v>6.5286624203821655E-2</v>
      </c>
      <c r="AK65" s="75">
        <f>AK64/AI64</f>
        <v>2.2114159725624694</v>
      </c>
      <c r="AL65" s="90">
        <f>AL64/AI64</f>
        <v>0.54470847623713869</v>
      </c>
    </row>
    <row r="66" spans="1:39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596</v>
      </c>
      <c r="L66" s="66">
        <f>SUMIF(B3:B61, "Europe", L3:L61)</f>
        <v>2328</v>
      </c>
      <c r="M66" s="66">
        <f>SUMIF(B3:B61, "Europe", M3:M61)</f>
        <v>10995</v>
      </c>
      <c r="N66" s="66">
        <f>SUMIF(B3:B61, "Europe", N3:N61)</f>
        <v>3099</v>
      </c>
      <c r="O66" s="66">
        <f>SUMIF(B3:B61, "Europe", O3:O61)</f>
        <v>503</v>
      </c>
      <c r="P66" s="66">
        <f>SUMIF(B3:B61, "Europe", P3:P61)</f>
        <v>14095</v>
      </c>
      <c r="Q66" s="66">
        <f>SUMIF(B3:B61, "Europe", Q3:Q61)</f>
        <v>25559</v>
      </c>
      <c r="R66" s="68">
        <f>SUMIF(B3:B61, "Europe", R3:R61)</f>
        <v>776</v>
      </c>
      <c r="S66" s="68">
        <f>SUMIF(B3:B61, "Europe", S3:S61)</f>
        <v>21259</v>
      </c>
      <c r="T66" s="66">
        <f>SUMIF(B3:B61, "Europe", T3:T61)</f>
        <v>158</v>
      </c>
      <c r="U66" s="66">
        <f>SUMIF(B3:B61, "Europe", U3:U61)</f>
        <v>9</v>
      </c>
      <c r="V66" s="66">
        <f>SUMIF(B3:B61, "Europe", V3:V61)</f>
        <v>4249</v>
      </c>
      <c r="W66" s="66">
        <f>SUMIF(B3:B61, "Europe", W3:W61)</f>
        <v>359</v>
      </c>
      <c r="X66" s="66">
        <f>SUMIF(B3:B61, "Europe", X3:X61)</f>
        <v>93</v>
      </c>
      <c r="Y66" s="66">
        <f>SUMIF(B3:B61, "Europe", Y3:Y61)</f>
        <v>15940</v>
      </c>
      <c r="Z66" s="68">
        <f>SUMIF(B3:B61, "Europe", Z3:Z61)</f>
        <v>862</v>
      </c>
      <c r="AA66" s="66">
        <f>SUMIF(B3:B61, "Europe", AA3:AA61)</f>
        <v>38993</v>
      </c>
      <c r="AB66" s="66"/>
      <c r="AC66" s="66">
        <f>SUMIF(B3:B61, "Europe", AC3:AC61)</f>
        <v>1750</v>
      </c>
      <c r="AD66" s="67"/>
      <c r="AE66" s="66">
        <f>SUMIF(B3:B61, "Europe", AE3:AE61)</f>
        <v>42599</v>
      </c>
      <c r="AF66" s="66">
        <f>SUMIF(B3:B61, "Europe", AF3:AF61)</f>
        <v>132</v>
      </c>
      <c r="AG66" s="66">
        <f>SUMIF(B3:B61, "Europe", AG3:AG61)</f>
        <v>343</v>
      </c>
      <c r="AH66" s="68">
        <f>SUMIF(B3:B61, "Europe", AH3:AH61)</f>
        <v>16210</v>
      </c>
      <c r="AI66" s="66">
        <f>SUMIF(B3:B61, "Europe", AI3:AI61)</f>
        <v>2712</v>
      </c>
      <c r="AJ66" s="66">
        <f>SUMIF(B3:B61, "Europe", AJ3:AJ61)</f>
        <v>345</v>
      </c>
      <c r="AK66" s="66">
        <f>SUMIF(B3:B61, "Europe", AK3:AK61)</f>
        <v>5267</v>
      </c>
      <c r="AL66" s="68">
        <f>SUMIF(B3:B61, "Europe", AL3:AL61)</f>
        <v>1513</v>
      </c>
      <c r="AM66" s="84"/>
    </row>
    <row r="67" spans="1:39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5.4206457480673036E-2</v>
      </c>
      <c r="L67" s="88">
        <f>L66/M66</f>
        <v>0.2117326057298772</v>
      </c>
      <c r="M67" s="76">
        <f>M66/M66</f>
        <v>1</v>
      </c>
      <c r="N67" s="88">
        <f>N66/S66</f>
        <v>0.1457735547297615</v>
      </c>
      <c r="O67" s="88">
        <f>O66/S66</f>
        <v>2.3660567289148126E-2</v>
      </c>
      <c r="P67" s="88">
        <f>P66/S66</f>
        <v>0.66301331200903146</v>
      </c>
      <c r="Q67" s="88">
        <f>Q66/S66</f>
        <v>1.2022672750364551</v>
      </c>
      <c r="R67" s="88">
        <f>R66/S66</f>
        <v>3.6502187308904463E-2</v>
      </c>
      <c r="S67" s="76">
        <f>S66/S66</f>
        <v>1</v>
      </c>
      <c r="T67" s="75">
        <f>T66/V66</f>
        <v>3.7185220051776886E-2</v>
      </c>
      <c r="U67" s="75">
        <f>U66/V66</f>
        <v>2.118145445987291E-3</v>
      </c>
      <c r="V67" s="76">
        <f>V66/V66</f>
        <v>1</v>
      </c>
      <c r="W67" s="75">
        <f>W66/V66</f>
        <v>8.4490468345493064E-2</v>
      </c>
      <c r="X67" s="75">
        <f>X66/V66</f>
        <v>2.1887502941868676E-2</v>
      </c>
      <c r="Y67" s="75">
        <f>Y66/V66</f>
        <v>3.7514709343374912</v>
      </c>
      <c r="Z67" s="88">
        <f>Z66/V66</f>
        <v>0.20287126382678278</v>
      </c>
      <c r="AA67" s="77">
        <f>AA66/AA66</f>
        <v>1</v>
      </c>
      <c r="AB67" s="75"/>
      <c r="AC67" s="75">
        <f>AC66/AA66</f>
        <v>4.4879850229528374E-2</v>
      </c>
      <c r="AD67" s="75"/>
      <c r="AE67" s="75">
        <f>AE66/AA66</f>
        <v>1.0924781371015311</v>
      </c>
      <c r="AF67" s="75">
        <f>AF66/AA66</f>
        <v>3.3852229887415689E-3</v>
      </c>
      <c r="AG67" s="75">
        <f>AG66/AA66</f>
        <v>8.7964506449875624E-3</v>
      </c>
      <c r="AH67" s="88">
        <f>AH66/AA66</f>
        <v>0.41571564126894572</v>
      </c>
      <c r="AI67" s="80">
        <f>AI66/AI66</f>
        <v>1</v>
      </c>
      <c r="AJ67" s="81">
        <f>AJ66/AI66</f>
        <v>0.12721238938053098</v>
      </c>
      <c r="AK67" s="79">
        <f>AK66/AI66</f>
        <v>1.9421091445427729</v>
      </c>
      <c r="AL67" s="91">
        <f>AL66/AI66</f>
        <v>0.55789085545722716</v>
      </c>
      <c r="AM67" s="84"/>
    </row>
    <row r="68" spans="1:39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547</v>
      </c>
      <c r="L68" s="66">
        <f>SUMIF(B3:B61, "North America", L3:L61)</f>
        <v>3744</v>
      </c>
      <c r="M68" s="66">
        <f>SUMIF(B3:B61, "North America", M3:M61)</f>
        <v>8322</v>
      </c>
      <c r="N68" s="66">
        <f>SUMIF(B3:B61, "North America", N3:N61)</f>
        <v>7680</v>
      </c>
      <c r="O68" s="66">
        <f>SUMIF(B3:B61, "North America", O3:O61)</f>
        <v>847</v>
      </c>
      <c r="P68" s="66">
        <f>SUMIF(B3:B61, "North America", P3:P61)</f>
        <v>17132</v>
      </c>
      <c r="Q68" s="66">
        <f>SUMIF(B3:B61, "North America", Q3:Q61)</f>
        <v>26224</v>
      </c>
      <c r="R68" s="68">
        <f>SUMIF(B3:B61, "North America", R3:R61)</f>
        <v>1467</v>
      </c>
      <c r="S68" s="68">
        <f>SUMIF(B3:B61, "North America", S3:S61)</f>
        <v>25230</v>
      </c>
      <c r="T68" s="66">
        <f>SUMIF(B3:B61, "North America", T3:T61)</f>
        <v>525</v>
      </c>
      <c r="U68" s="66">
        <f>SUMIF(B3:B61, "North America", U3:U61)</f>
        <v>13</v>
      </c>
      <c r="V68" s="66">
        <f>SUMIF(B3:B61, "North America", V3:V61)</f>
        <v>2080</v>
      </c>
      <c r="W68" s="66">
        <f>SUMIF(B3:B61, "North America", W3:W61)</f>
        <v>158</v>
      </c>
      <c r="X68" s="66">
        <f>SUMIF(B3:B61, "North America", X3:X61)</f>
        <v>5</v>
      </c>
      <c r="Y68" s="66">
        <f>SUMIF(B3:B61, "North America", Y3:Y61)</f>
        <v>16430</v>
      </c>
      <c r="Z68" s="68">
        <f>SUMIF(B3:B61, "North America", Z3:Z61)</f>
        <v>139</v>
      </c>
      <c r="AA68" s="66">
        <f>SUMIF(B3:B61, "North America", AA3:AA61)</f>
        <v>36768</v>
      </c>
      <c r="AB68" s="66"/>
      <c r="AC68" s="66">
        <f>SUMIF(B3:B61, "North America", AC3:AC61)</f>
        <v>910</v>
      </c>
      <c r="AD68" s="67"/>
      <c r="AE68" s="66">
        <f>SUMIF(B3:B61, "North America", AE3:AE61)</f>
        <v>55948</v>
      </c>
      <c r="AF68" s="66">
        <f>SUMIF(B3:B61, "North America", AF3:AF61)</f>
        <v>164</v>
      </c>
      <c r="AG68" s="66">
        <f>SUMIF(B3:B61, "North America", AG3:AG61)</f>
        <v>40</v>
      </c>
      <c r="AH68" s="68">
        <f>SUMIF(B3:B61, "North America", AH3:AH61)</f>
        <v>10266</v>
      </c>
      <c r="AI68" s="66">
        <f>SUMIF(B3:B61, "North America", AI3:AI61)</f>
        <v>1271</v>
      </c>
      <c r="AJ68" s="66">
        <f>SUMIF(B3:B61, "North America", AJ3:AJ61)</f>
        <v>90</v>
      </c>
      <c r="AK68" s="66">
        <f>SUMIF(B3:B61, "North America", AK3:AK61)</f>
        <v>5244</v>
      </c>
      <c r="AL68" s="68">
        <f>SUMIF(B3:B61, "North America", AL3:AL61)</f>
        <v>1810</v>
      </c>
      <c r="AM68" s="84"/>
    </row>
    <row r="69" spans="1:39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6.572939197308339E-2</v>
      </c>
      <c r="L69" s="88">
        <f>L68/M68</f>
        <v>0.44989185291997114</v>
      </c>
      <c r="M69" s="76">
        <f>M68/M68</f>
        <v>1</v>
      </c>
      <c r="N69" s="88">
        <f>N68/S68</f>
        <v>0.30439952437574314</v>
      </c>
      <c r="O69" s="88">
        <f>O68/S68</f>
        <v>3.3571145461751883E-2</v>
      </c>
      <c r="P69" s="88">
        <f>P68/S68</f>
        <v>0.67903289734443129</v>
      </c>
      <c r="Q69" s="88">
        <f>Q68/S68</f>
        <v>1.0393975426080064</v>
      </c>
      <c r="R69" s="88">
        <f>R68/S68</f>
        <v>5.8145065398335312E-2</v>
      </c>
      <c r="S69" s="76">
        <f>S68/S68</f>
        <v>1</v>
      </c>
      <c r="T69" s="75">
        <f>T68/V68</f>
        <v>0.25240384615384615</v>
      </c>
      <c r="U69" s="75">
        <f>U68/V68</f>
        <v>6.2500000000000003E-3</v>
      </c>
      <c r="V69" s="76">
        <f>V68/V68</f>
        <v>1</v>
      </c>
      <c r="W69" s="75">
        <f>W68/V68</f>
        <v>7.5961538461538455E-2</v>
      </c>
      <c r="X69" s="75">
        <f>X68/V68</f>
        <v>2.403846153846154E-3</v>
      </c>
      <c r="Y69" s="75">
        <f>Y68/V68</f>
        <v>7.8990384615384617</v>
      </c>
      <c r="Z69" s="88">
        <f>Z68/V68</f>
        <v>6.6826923076923075E-2</v>
      </c>
      <c r="AA69" s="77">
        <f>AA68/AA68</f>
        <v>1</v>
      </c>
      <c r="AB69" s="75"/>
      <c r="AC69" s="75">
        <f>AC68/AA68</f>
        <v>2.4749782419495214E-2</v>
      </c>
      <c r="AD69" s="75"/>
      <c r="AE69" s="75">
        <f>AE68/AA68</f>
        <v>1.5216492602262837</v>
      </c>
      <c r="AF69" s="75">
        <f>AF68/AA68</f>
        <v>4.4604003481288077E-3</v>
      </c>
      <c r="AG69" s="75">
        <f>AG68/AA68</f>
        <v>1.0879025239338555E-3</v>
      </c>
      <c r="AH69" s="88">
        <f>AH68/AA68</f>
        <v>0.27921018276762399</v>
      </c>
      <c r="AI69" s="80">
        <f>AI68/AI68</f>
        <v>1</v>
      </c>
      <c r="AJ69" s="81">
        <f>AJ68/AI68</f>
        <v>7.0810385523210076E-2</v>
      </c>
      <c r="AK69" s="79">
        <f>AK68/AI68</f>
        <v>4.1258851298190402</v>
      </c>
      <c r="AL69" s="91">
        <f>AL68/AI68</f>
        <v>1.4240755310778914</v>
      </c>
      <c r="AM69" s="84"/>
    </row>
    <row r="70" spans="1:39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46</v>
      </c>
      <c r="L70" s="66">
        <f>SUMIF(B3:B61, "South America", L3:L61)</f>
        <v>157</v>
      </c>
      <c r="M70" s="66">
        <f>SUMIF(B3:B61, "South America", M3:M61)</f>
        <v>1048</v>
      </c>
      <c r="N70" s="66">
        <f>SUMIF(B3:B61, "South America", N3:N61)</f>
        <v>358</v>
      </c>
      <c r="O70" s="66">
        <f>SUMIF(B3:B61, "South America", O3:O61)</f>
        <v>36</v>
      </c>
      <c r="P70" s="66">
        <f>SUMIF(B3:B61, "South America", P3:P61)</f>
        <v>2036</v>
      </c>
      <c r="Q70" s="66">
        <f>SUMIF(B3:B61, "South America", Q3:Q61)</f>
        <v>3473</v>
      </c>
      <c r="R70" s="68">
        <f>SUMIF(B3:B61, "South America", R3:R61)</f>
        <v>44</v>
      </c>
      <c r="S70" s="68">
        <f>SUMIF(B3:B61, "South America", S3:S61)</f>
        <v>2903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294</v>
      </c>
      <c r="W70" s="66">
        <f>SUMIF(B3:B61, "South America", W3:W61)</f>
        <v>36</v>
      </c>
      <c r="X70" s="66">
        <f>SUMIF(B3:B61, "South America", X3:X61)</f>
        <v>6</v>
      </c>
      <c r="Y70" s="66">
        <f>SUMIF(B3:B61, "South America", Y3:Y61)</f>
        <v>2107</v>
      </c>
      <c r="Z70" s="68">
        <f>SUMIF(B3:B61, "South America", Z3:Z61)</f>
        <v>83</v>
      </c>
      <c r="AA70" s="66">
        <f>SUMIF(B3:B61, "South America", AA3:AA61)</f>
        <v>5022</v>
      </c>
      <c r="AB70" s="66"/>
      <c r="AC70" s="66">
        <f>SUMIF(B3:B61, "South America", AC3:AC61)</f>
        <v>311</v>
      </c>
      <c r="AD70" s="67"/>
      <c r="AE70" s="66">
        <f>SUMIF(B3:B61, "South America", AE3:AE61)</f>
        <v>5539</v>
      </c>
      <c r="AF70" s="66">
        <f>SUMIF(B3:B61, "South America", AF3:AF61)</f>
        <v>13</v>
      </c>
      <c r="AG70" s="66">
        <f>SUMIF(B3:B61, "South America", AG3:AG61)</f>
        <v>7</v>
      </c>
      <c r="AH70" s="68">
        <f>SUMIF(B3:B61, "South America", AH3:AH61)</f>
        <v>1454</v>
      </c>
      <c r="AI70" s="66">
        <f>SUMIF(B3:B61, "South America", AI3:AI61)</f>
        <v>585</v>
      </c>
      <c r="AJ70" s="66">
        <f>SUMIF(B3:B61, "South America", AJ3:AJ61)</f>
        <v>14</v>
      </c>
      <c r="AK70" s="66">
        <f>SUMIF(B3:B61, "South America", AK3:AK61)</f>
        <v>1235</v>
      </c>
      <c r="AL70" s="68">
        <f>SUMIF(B3:B61, "South America", AL3:AL61)</f>
        <v>195</v>
      </c>
      <c r="AM70" s="84"/>
    </row>
    <row r="71" spans="1:39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4.3893129770992363E-2</v>
      </c>
      <c r="L71" s="88">
        <f>L70/M70</f>
        <v>0.14980916030534353</v>
      </c>
      <c r="M71" s="76">
        <f>M70/M70</f>
        <v>1</v>
      </c>
      <c r="N71" s="88">
        <f>N70/S70</f>
        <v>0.12332070272132277</v>
      </c>
      <c r="O71" s="88">
        <f>O70/S70</f>
        <v>1.2400964519462624E-2</v>
      </c>
      <c r="P71" s="88">
        <f>P70/S70</f>
        <v>0.70134343782294184</v>
      </c>
      <c r="Q71" s="88">
        <f>Q70/S70</f>
        <v>1.1963486048914915</v>
      </c>
      <c r="R71" s="88">
        <f>R70/S70</f>
        <v>1.5156734412676542E-2</v>
      </c>
      <c r="S71" s="76">
        <f>S70/S70</f>
        <v>1</v>
      </c>
      <c r="T71" s="75">
        <f>T70/V70</f>
        <v>3.7414965986394558E-2</v>
      </c>
      <c r="U71" s="75">
        <f>U70/V70</f>
        <v>3.4013605442176869E-3</v>
      </c>
      <c r="V71" s="76">
        <f>V70/V70</f>
        <v>1</v>
      </c>
      <c r="W71" s="75">
        <f>W70/V70</f>
        <v>0.12244897959183673</v>
      </c>
      <c r="X71" s="75">
        <f>X70/V70</f>
        <v>2.0408163265306121E-2</v>
      </c>
      <c r="Y71" s="75">
        <f>Y70/V70</f>
        <v>7.166666666666667</v>
      </c>
      <c r="Z71" s="88">
        <f>Z70/V70</f>
        <v>0.28231292517006801</v>
      </c>
      <c r="AA71" s="77">
        <f>AA70/AA70</f>
        <v>1</v>
      </c>
      <c r="AB71" s="75"/>
      <c r="AC71" s="75">
        <f>AC70/AA70</f>
        <v>6.1927518916766226E-2</v>
      </c>
      <c r="AD71" s="75"/>
      <c r="AE71" s="75">
        <f>AE70/AA70</f>
        <v>1.1029470330545599</v>
      </c>
      <c r="AF71" s="75">
        <f>AF70/AA70</f>
        <v>2.588610115491836E-3</v>
      </c>
      <c r="AG71" s="75">
        <f>AG70/AA70</f>
        <v>1.3938669852648347E-3</v>
      </c>
      <c r="AH71" s="88">
        <f>AH70/AA70</f>
        <v>0.28952608522500994</v>
      </c>
      <c r="AI71" s="80">
        <f>AI70/AI70</f>
        <v>1</v>
      </c>
      <c r="AJ71" s="81">
        <f>AJ70/AI70</f>
        <v>2.3931623931623933E-2</v>
      </c>
      <c r="AK71" s="79">
        <f>AK70/AI70</f>
        <v>2.1111111111111112</v>
      </c>
      <c r="AL71" s="91">
        <f>AL70/AI70</f>
        <v>0.33333333333333331</v>
      </c>
    </row>
    <row r="72" spans="1:39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232</v>
      </c>
      <c r="L72" s="66">
        <f>SUMIF(B3:B61, "Asia &amp; Pacific", L3:L61)</f>
        <v>2344</v>
      </c>
      <c r="M72" s="66">
        <f>SUMIF(B3:B61, "Asia &amp; Pacific", M3:M61)</f>
        <v>5134</v>
      </c>
      <c r="N72" s="66">
        <f>SUMIF(B3:B61, "Asia &amp; Pacific", N3:N61)</f>
        <v>3636</v>
      </c>
      <c r="O72" s="66">
        <f>SUMIF(B3:B61, "Asia &amp; Pacific", O3:O61)</f>
        <v>643</v>
      </c>
      <c r="P72" s="66">
        <f>SUMIF(B3:B61, "Asia &amp; Pacific", P3:P61)</f>
        <v>13678</v>
      </c>
      <c r="Q72" s="66">
        <f>SUMIF(B3:B61, "Asia &amp; Pacific", Q3:Q61)</f>
        <v>28699</v>
      </c>
      <c r="R72" s="68">
        <f>SUMIF(B3:B61, "Asia &amp; Pacific", R3:R61)</f>
        <v>403</v>
      </c>
      <c r="S72" s="68">
        <f>SUMIF(B3:B61, "Asia &amp; Pacific", S3:S61)</f>
        <v>12259</v>
      </c>
      <c r="T72" s="66">
        <f>SUMIF(B3:B61, "Asia &amp; Pacific", T3:T61)</f>
        <v>190</v>
      </c>
      <c r="U72" s="66">
        <f>SUMIF(B3:B61, "Asia &amp; Pacific", U3:U61)</f>
        <v>47</v>
      </c>
      <c r="V72" s="66">
        <f>SUMIF(B3:B61, "Asia &amp; Pacific", V3:V61)</f>
        <v>2133</v>
      </c>
      <c r="W72" s="66">
        <f>SUMIF(B3:B61, "Asia &amp; Pacific", W3:W61)</f>
        <v>74</v>
      </c>
      <c r="X72" s="66">
        <f>SUMIF(B3:B61, "Asia &amp; Pacific", X3:X61)</f>
        <v>7</v>
      </c>
      <c r="Y72" s="66">
        <f>SUMIF(B3:B61, "Asia &amp; Pacific", Y3:Y61)</f>
        <v>13739</v>
      </c>
      <c r="Z72" s="68">
        <f>SUMIF(B3:B61, "Asia &amp; Pacific", Z3:Z61)</f>
        <v>80</v>
      </c>
      <c r="AA72" s="66">
        <f>SUMIF(B3:B61, "Asia &amp; Pacific", AA3:AA61)</f>
        <v>28738</v>
      </c>
      <c r="AB72" s="66"/>
      <c r="AC72" s="66">
        <f>SUMIF(B3:B61, "Asia &amp; Pacific", AC3:AC61)</f>
        <v>850</v>
      </c>
      <c r="AD72" s="67"/>
      <c r="AE72" s="66">
        <f>SUMIF(B3:B61, "Asia &amp; Pacific", AE3:AE61)</f>
        <v>32716</v>
      </c>
      <c r="AF72" s="66">
        <f>SUMIF(B3:B61, "Asia &amp; Pacific", AF3:AF61)</f>
        <v>14</v>
      </c>
      <c r="AG72" s="66">
        <f>SUMIF(B3:B61, "Asia &amp; Pacific", AG3:AG61)</f>
        <v>64</v>
      </c>
      <c r="AH72" s="68">
        <f>SUMIF(B3:B61, "Asia &amp; Pacific", AH3:AH61)</f>
        <v>6035</v>
      </c>
      <c r="AI72" s="66">
        <f>SUMIF(B3:B61, "Asia &amp; Pacific", AI3:AI61)</f>
        <v>3403</v>
      </c>
      <c r="AJ72" s="66">
        <f>SUMIF(B3:B61, "Asia &amp; Pacific", AJ3:AJ61)</f>
        <v>78</v>
      </c>
      <c r="AK72" s="66">
        <f>SUMIF(B3:B61, "Asia &amp; Pacific", AK3:AK61)</f>
        <v>6115</v>
      </c>
      <c r="AL72" s="68">
        <f>SUMIF(B3:B61, "Asia &amp; Pacific", AL3:AL61)</f>
        <v>859</v>
      </c>
    </row>
    <row r="73" spans="1:39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4.518893650175302E-2</v>
      </c>
      <c r="L73" s="88">
        <f>L72/M72</f>
        <v>0.45656408258667708</v>
      </c>
      <c r="M73" s="76">
        <f>M72/M72</f>
        <v>1</v>
      </c>
      <c r="N73" s="88">
        <f>N72/S72</f>
        <v>0.29659841748919163</v>
      </c>
      <c r="O73" s="88">
        <f>O72/S72</f>
        <v>5.2451260298556165E-2</v>
      </c>
      <c r="P73" s="88">
        <f>P72/S72</f>
        <v>1.1157516926339832</v>
      </c>
      <c r="Q73" s="88">
        <f>Q72/S72</f>
        <v>2.3410555510237376</v>
      </c>
      <c r="R73" s="88">
        <f>R72/S72</f>
        <v>3.2873806998939555E-2</v>
      </c>
      <c r="S73" s="76">
        <f>S72/S72</f>
        <v>1</v>
      </c>
      <c r="T73" s="75">
        <f>T72/V72</f>
        <v>8.9076418190342246E-2</v>
      </c>
      <c r="U73" s="75">
        <f>U72/V72</f>
        <v>2.2034692920768869E-2</v>
      </c>
      <c r="V73" s="76">
        <f>V72/V72</f>
        <v>1</v>
      </c>
      <c r="W73" s="75">
        <f>W72/V72</f>
        <v>3.4692920768870136E-2</v>
      </c>
      <c r="X73" s="75">
        <f>X72/V72</f>
        <v>3.2817627754336614E-3</v>
      </c>
      <c r="Y73" s="75">
        <f>Y72/V72</f>
        <v>6.4411626816690104</v>
      </c>
      <c r="Z73" s="88">
        <f>Z72/V72</f>
        <v>3.750586029067042E-2</v>
      </c>
      <c r="AA73" s="77">
        <f>AA72/AA72</f>
        <v>1</v>
      </c>
      <c r="AB73" s="75"/>
      <c r="AC73" s="75">
        <f>AC72/AA72</f>
        <v>2.9577562808824554E-2</v>
      </c>
      <c r="AD73" s="75"/>
      <c r="AE73" s="75">
        <f>AE72/AA72</f>
        <v>1.138422993945299</v>
      </c>
      <c r="AF73" s="75">
        <f>AF72/AA72</f>
        <v>4.8715985802769851E-4</v>
      </c>
      <c r="AG73" s="75">
        <f>AG72/AA72</f>
        <v>2.2270164938409075E-3</v>
      </c>
      <c r="AH73" s="88">
        <f>AH72/AA72</f>
        <v>0.21000069594265433</v>
      </c>
      <c r="AI73" s="80">
        <f>AI72/AI72</f>
        <v>1</v>
      </c>
      <c r="AJ73" s="81">
        <f>AJ72/AI72</f>
        <v>2.2920952101087275E-2</v>
      </c>
      <c r="AK73" s="79">
        <f>AK72/AI72</f>
        <v>1.7969438730531884</v>
      </c>
      <c r="AL73" s="91">
        <f>AL72/AI72</f>
        <v>0.25242433147223037</v>
      </c>
    </row>
    <row r="74" spans="1:39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5</v>
      </c>
      <c r="L74" s="66">
        <f>SUMIF(B3:B61, "Africa", L3:L61)</f>
        <v>35</v>
      </c>
      <c r="M74" s="66">
        <f>SUMIF(B3:B61, "Africa", M3:M61)</f>
        <v>235</v>
      </c>
      <c r="N74" s="66">
        <f>SUMIF(B3:B61, "Africa", N3:N61)</f>
        <v>69</v>
      </c>
      <c r="O74" s="66">
        <f>SUMIF(B3:B61, "Africa", O3:O61)</f>
        <v>14</v>
      </c>
      <c r="P74" s="66">
        <f>SUMIF(B3:B61, "Africa", P3:P61)</f>
        <v>346</v>
      </c>
      <c r="Q74" s="66">
        <f>SUMIF(B3:B61, "Africa", Q3:Q61)</f>
        <v>806</v>
      </c>
      <c r="R74" s="68">
        <f>SUMIF(B3:B61, "Africa", R3:R61)</f>
        <v>16</v>
      </c>
      <c r="S74" s="68">
        <f>SUMIF(B3:B61, "Africa", S3:S61)</f>
        <v>545</v>
      </c>
      <c r="T74" s="66">
        <f>SUMIF(B3:B61, "Africa", T3:T61)</f>
        <v>2</v>
      </c>
      <c r="U74" s="66">
        <f>SUMIF(B3:B61, "Africa", U3:U61)</f>
        <v>0</v>
      </c>
      <c r="V74" s="66">
        <f>SUMIF(B3:B61, "Africa", V3:V61)</f>
        <v>135</v>
      </c>
      <c r="W74" s="66">
        <f>SUMIF(B3:B61, "Africa", W3:W61)</f>
        <v>14</v>
      </c>
      <c r="X74" s="66">
        <f>SUMIF(B3:B61, "Africa", X3:X61)</f>
        <v>6</v>
      </c>
      <c r="Y74" s="66">
        <f>SUMIF(B3:B61, "Africa", Y3:Y61)</f>
        <v>287</v>
      </c>
      <c r="Z74" s="68">
        <f>SUMIF(B3:B61, "Africa", Z3:Z61)</f>
        <v>38</v>
      </c>
      <c r="AA74" s="66">
        <f>SUMIF(B3:B61, "Africa", AA3:AA61)</f>
        <v>1127</v>
      </c>
      <c r="AB74" s="66"/>
      <c r="AC74" s="66">
        <f>SUMIF(B3:B61, "Africa", AC3:AC61)</f>
        <v>56</v>
      </c>
      <c r="AD74" s="67"/>
      <c r="AE74" s="66">
        <f>SUMIF(B3:B61, "Africa", AE3:AE61)</f>
        <v>1006</v>
      </c>
      <c r="AF74" s="66">
        <f>SUMIF(B3:B61, "Africa", AF3:AF61)</f>
        <v>9</v>
      </c>
      <c r="AG74" s="66">
        <f>SUMIF(B3:B61, "Africa", AG3:AG61)</f>
        <v>46</v>
      </c>
      <c r="AH74" s="68">
        <f>SUMIF(B3:B61, "Africa", AH3:AH61)</f>
        <v>346</v>
      </c>
      <c r="AI74" s="66">
        <f>SUMIF(B3:B61, "Africa", AI3:AI61)</f>
        <v>193</v>
      </c>
      <c r="AJ74" s="66">
        <f>SUMIF(B3:B61, "Africa", AJ3:AJ61)</f>
        <v>6</v>
      </c>
      <c r="AK74" s="66">
        <f>SUMIF(B3:B61, "Africa", AK3:AK61)</f>
        <v>193</v>
      </c>
      <c r="AL74" s="68">
        <f>SUMIF(B3:B61, "Africa", AL3:AL61)</f>
        <v>70</v>
      </c>
    </row>
    <row r="75" spans="1:39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2.1276595744680851E-2</v>
      </c>
      <c r="L75" s="88">
        <f>L74/M74</f>
        <v>0.14893617021276595</v>
      </c>
      <c r="M75" s="76">
        <f>M74/M74</f>
        <v>1</v>
      </c>
      <c r="N75" s="88">
        <f>N74/S74</f>
        <v>0.12660550458715597</v>
      </c>
      <c r="O75" s="88">
        <f>O74/S74</f>
        <v>2.5688073394495414E-2</v>
      </c>
      <c r="P75" s="88">
        <f>P74/S74</f>
        <v>0.63486238532110095</v>
      </c>
      <c r="Q75" s="88">
        <f>Q74/S74</f>
        <v>1.4788990825688073</v>
      </c>
      <c r="R75" s="88">
        <f>R74/S74</f>
        <v>2.9357798165137616E-2</v>
      </c>
      <c r="S75" s="76">
        <f>S74/S74</f>
        <v>1</v>
      </c>
      <c r="T75" s="75">
        <f>T74/V74</f>
        <v>1.4814814814814815E-2</v>
      </c>
      <c r="U75" s="75">
        <f>U74/V74</f>
        <v>0</v>
      </c>
      <c r="V75" s="76">
        <f>V74/V74</f>
        <v>1</v>
      </c>
      <c r="W75" s="75">
        <f>W74/V74</f>
        <v>0.1037037037037037</v>
      </c>
      <c r="X75" s="75">
        <f>X74/V74</f>
        <v>4.4444444444444446E-2</v>
      </c>
      <c r="Y75" s="75">
        <f>Y74/V74</f>
        <v>2.1259259259259258</v>
      </c>
      <c r="Z75" s="88">
        <f>Z74/V74</f>
        <v>0.2814814814814815</v>
      </c>
      <c r="AA75" s="77">
        <f>AA74/AA74</f>
        <v>1</v>
      </c>
      <c r="AB75" s="75"/>
      <c r="AC75" s="75">
        <f>AC74/AA74</f>
        <v>4.9689440993788817E-2</v>
      </c>
      <c r="AD75" s="75"/>
      <c r="AE75" s="75">
        <f>AE74/AA74</f>
        <v>0.89263531499556348</v>
      </c>
      <c r="AF75" s="75">
        <f>AF74/AA74</f>
        <v>7.9858030168589167E-3</v>
      </c>
      <c r="AG75" s="75">
        <f>AG74/AA74</f>
        <v>4.0816326530612242E-2</v>
      </c>
      <c r="AH75" s="88">
        <f>AH74/AA74</f>
        <v>0.30700976042590949</v>
      </c>
      <c r="AI75" s="80">
        <f>AI74/AI74</f>
        <v>1</v>
      </c>
      <c r="AJ75" s="81">
        <f>AJ74/AI74</f>
        <v>3.1088082901554404E-2</v>
      </c>
      <c r="AK75" s="79">
        <f>AK74/AI74</f>
        <v>1</v>
      </c>
      <c r="AL75" s="91">
        <f>AL74/AI74</f>
        <v>0.36269430051813473</v>
      </c>
    </row>
    <row r="76" spans="1:39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39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0.1517077045274027</v>
      </c>
      <c r="L77" s="79">
        <f>L57/M57</f>
        <v>0.24622716441620335</v>
      </c>
      <c r="M77" s="76">
        <f>M57/M57</f>
        <v>1</v>
      </c>
      <c r="N77" s="79">
        <f>N57/S57</f>
        <v>0.19732441471571907</v>
      </c>
      <c r="O77" s="79">
        <f>O57/S57</f>
        <v>3.678929765886288E-2</v>
      </c>
      <c r="P77" s="79">
        <f>P57/S57</f>
        <v>0.7261705685618729</v>
      </c>
      <c r="Q77" s="88">
        <f>Q57/S57</f>
        <v>1.2278428093645486</v>
      </c>
      <c r="R77" s="89">
        <f>R57/S57</f>
        <v>7.3578595317725759E-2</v>
      </c>
      <c r="S77" s="76">
        <f>S57/S57</f>
        <v>1</v>
      </c>
      <c r="T77" s="79">
        <f>T57/V57</f>
        <v>0.33783783783783783</v>
      </c>
      <c r="U77" s="79">
        <f>U57/V57</f>
        <v>0</v>
      </c>
      <c r="V77" s="76">
        <f>V57/V57</f>
        <v>1</v>
      </c>
      <c r="W77" s="79">
        <f>W57/V57</f>
        <v>0.48648648648648651</v>
      </c>
      <c r="X77" s="79">
        <f>X57/V57</f>
        <v>0</v>
      </c>
      <c r="Y77" s="79">
        <f>Y57/V57</f>
        <v>21.283783783783782</v>
      </c>
      <c r="Z77" s="89">
        <f>Z57/V57</f>
        <v>0.43243243243243246</v>
      </c>
      <c r="AA77" s="80">
        <f>AA57/AA57</f>
        <v>1</v>
      </c>
      <c r="AB77" s="79"/>
      <c r="AC77" s="79">
        <f>AC57/AA57</f>
        <v>1.5033407572383074E-2</v>
      </c>
      <c r="AD77" s="79"/>
      <c r="AE77" s="79">
        <f>AE57/AA57</f>
        <v>2.2371937639198216</v>
      </c>
      <c r="AF77" s="79">
        <f>AF57/AA57</f>
        <v>1.3919821826280624E-3</v>
      </c>
      <c r="AG77" s="92">
        <f>AG57/AA57</f>
        <v>2.5055679287305124E-3</v>
      </c>
      <c r="AH77" s="91">
        <f>AH57/AA57</f>
        <v>0.49415367483296213</v>
      </c>
      <c r="AI77" s="80">
        <f>AI57/AI57</f>
        <v>1</v>
      </c>
      <c r="AJ77" s="79">
        <f>AJ57/AI57</f>
        <v>0.12953367875647667</v>
      </c>
      <c r="AK77" s="79">
        <f>AK57/AI57</f>
        <v>3.8290155440414506</v>
      </c>
      <c r="AL77" s="89">
        <f>AL57/AI57</f>
        <v>0.94300518134715028</v>
      </c>
    </row>
    <row r="78" spans="1:39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4.8277661795407101E-2</v>
      </c>
      <c r="L78" s="79">
        <f>L19/M19</f>
        <v>0.14900835073068894</v>
      </c>
      <c r="M78" s="76">
        <f>M19/M19</f>
        <v>1</v>
      </c>
      <c r="N78" s="79">
        <f>N19/S19</f>
        <v>8.1905655949307668E-2</v>
      </c>
      <c r="O78" s="79">
        <f>O19/S19</f>
        <v>9.3874677305796767E-3</v>
      </c>
      <c r="P78" s="79">
        <f>P19/S19</f>
        <v>0.67495892982867867</v>
      </c>
      <c r="Q78" s="88">
        <f>Q19/S19</f>
        <v>1.465618399436752</v>
      </c>
      <c r="R78" s="89">
        <f>R19/S19</f>
        <v>1.7601501994836892E-2</v>
      </c>
      <c r="S78" s="76">
        <f>S19/S19</f>
        <v>1</v>
      </c>
      <c r="T78" s="79">
        <f>T19/V19</f>
        <v>1.5765765765765764E-2</v>
      </c>
      <c r="U78" s="79">
        <f>U19/V19</f>
        <v>1.6891891891891893E-3</v>
      </c>
      <c r="V78" s="76">
        <f>V19/V19</f>
        <v>1</v>
      </c>
      <c r="W78" s="79">
        <f>W19/V19</f>
        <v>5.5743243243243243E-2</v>
      </c>
      <c r="X78" s="79">
        <f>X19/V19</f>
        <v>2.9279279279279279E-2</v>
      </c>
      <c r="Y78" s="79">
        <f>Y19/V19</f>
        <v>2.7331081081081079</v>
      </c>
      <c r="Z78" s="89">
        <f>Z19/V19</f>
        <v>0.13851351351351351</v>
      </c>
      <c r="AA78" s="80">
        <f>AA19/AA19</f>
        <v>1</v>
      </c>
      <c r="AB78" s="79"/>
      <c r="AC78" s="79">
        <f>AC19/AA19</f>
        <v>8.1650570676031611E-2</v>
      </c>
      <c r="AD78" s="79"/>
      <c r="AE78" s="79">
        <f>AE19/AA19</f>
        <v>1.0338503560628232</v>
      </c>
      <c r="AF78" s="79">
        <f>AF19/AA19</f>
        <v>4.9751243781094526E-3</v>
      </c>
      <c r="AG78" s="92">
        <f>AG19/AA19</f>
        <v>1.6876402302214419E-2</v>
      </c>
      <c r="AH78" s="91">
        <f>AH19/AA19</f>
        <v>0.54823919617598282</v>
      </c>
      <c r="AI78" s="80">
        <f>AI19/AI19</f>
        <v>1</v>
      </c>
      <c r="AJ78" s="79">
        <f>AJ19/AI19</f>
        <v>0.13147410358565736</v>
      </c>
      <c r="AK78" s="79">
        <f>AK19/AI19</f>
        <v>1.2403718459495352</v>
      </c>
      <c r="AL78" s="89">
        <f>AL19/AI19</f>
        <v>0.44355909694555112</v>
      </c>
    </row>
    <row r="79" spans="1:39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1" spans="1:47" ht="24" x14ac:dyDescent="0.2">
      <c r="A81" s="143" t="s">
        <v>137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M82"/>
      <c r="AU82" s="63"/>
    </row>
  </sheetData>
  <mergeCells count="13">
    <mergeCell ref="A82:B82"/>
    <mergeCell ref="C82:AD82"/>
    <mergeCell ref="AI1:AL1"/>
    <mergeCell ref="AM1:AM2"/>
    <mergeCell ref="AN63:AO63"/>
    <mergeCell ref="AN64:AO64"/>
    <mergeCell ref="A81:AD81"/>
    <mergeCell ref="C1:F1"/>
    <mergeCell ref="G1:J1"/>
    <mergeCell ref="K1:M1"/>
    <mergeCell ref="N1:S1"/>
    <mergeCell ref="T1:Z1"/>
    <mergeCell ref="AA1:AH1"/>
  </mergeCells>
  <hyperlinks>
    <hyperlink ref="AM1:AM2" r:id="rId1" display="GDP in Million US$ (nominal, 2021)" xr:uid="{1C849F84-F2C5-9440-9A54-82B2C4F99BFA}"/>
    <hyperlink ref="C82:L82" r:id="rId2" display=" https://betterprojectsfaster.com/guide/java-full-stack-report-2023-01/the-index" xr:uid="{5DFD91DA-B462-0D4A-AECD-F988A0633EC1}"/>
    <hyperlink ref="C82:AD82" r:id="rId3" display="https://betterprojectsfaster.com/guide/java-tech-popularity-index-2023-Q2/the-index" xr:uid="{FB7105D4-338F-5849-865C-8D71EB9D8455}"/>
  </hyperlink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B4C9-CE85-4743-93E7-08B47DCEB737}">
  <dimension ref="A1:AU81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20.1640625" style="63" bestFit="1" customWidth="1"/>
    <col min="40" max="40" width="5" bestFit="1" customWidth="1"/>
  </cols>
  <sheetData>
    <row r="1" spans="1:39" x14ac:dyDescent="0.2">
      <c r="C1" s="138" t="s">
        <v>138</v>
      </c>
      <c r="D1" s="138"/>
      <c r="E1" s="138"/>
      <c r="F1" s="138"/>
      <c r="G1" s="139" t="s">
        <v>139</v>
      </c>
      <c r="H1" s="139"/>
      <c r="I1" s="139"/>
      <c r="J1" s="139"/>
      <c r="K1" s="138" t="s">
        <v>140</v>
      </c>
      <c r="L1" s="138"/>
      <c r="M1" s="138"/>
      <c r="N1" s="142" t="s">
        <v>141</v>
      </c>
      <c r="O1" s="138"/>
      <c r="P1" s="138"/>
      <c r="Q1" s="138"/>
      <c r="R1" s="138"/>
      <c r="S1" s="139"/>
      <c r="T1" s="138" t="s">
        <v>142</v>
      </c>
      <c r="U1" s="138"/>
      <c r="V1" s="138"/>
      <c r="W1" s="138"/>
      <c r="X1" s="138"/>
      <c r="Y1" s="138"/>
      <c r="Z1" s="139"/>
      <c r="AA1" s="138" t="s">
        <v>143</v>
      </c>
      <c r="AB1" s="138"/>
      <c r="AC1" s="138"/>
      <c r="AD1" s="138"/>
      <c r="AE1" s="138"/>
      <c r="AF1" s="138"/>
      <c r="AG1" s="138"/>
      <c r="AH1" s="139"/>
      <c r="AI1" s="138" t="s">
        <v>144</v>
      </c>
      <c r="AJ1" s="138"/>
      <c r="AK1" s="138"/>
      <c r="AL1" s="138"/>
      <c r="AM1" s="152" t="s">
        <v>145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53"/>
    </row>
    <row r="3" spans="1:39" x14ac:dyDescent="0.2">
      <c r="A3" s="69" t="s">
        <v>12</v>
      </c>
      <c r="B3" s="69" t="s">
        <v>13</v>
      </c>
      <c r="C3" s="101">
        <v>34</v>
      </c>
      <c r="D3" s="101">
        <v>7</v>
      </c>
      <c r="E3" s="101">
        <v>1</v>
      </c>
      <c r="F3" s="101">
        <v>14</v>
      </c>
      <c r="G3" s="101">
        <v>155</v>
      </c>
      <c r="H3" s="101">
        <v>60</v>
      </c>
      <c r="I3" s="101">
        <v>5</v>
      </c>
      <c r="J3" s="101">
        <v>15</v>
      </c>
      <c r="K3" s="101">
        <v>10</v>
      </c>
      <c r="L3" s="101">
        <v>20</v>
      </c>
      <c r="M3" s="101">
        <v>162</v>
      </c>
      <c r="N3" s="101">
        <v>63</v>
      </c>
      <c r="O3" s="101">
        <v>3</v>
      </c>
      <c r="P3" s="101">
        <v>279</v>
      </c>
      <c r="Q3" s="101">
        <v>493</v>
      </c>
      <c r="R3" s="101">
        <v>1</v>
      </c>
      <c r="S3" s="101">
        <v>347</v>
      </c>
      <c r="T3" s="101">
        <v>3</v>
      </c>
      <c r="U3" s="101">
        <v>0</v>
      </c>
      <c r="V3" s="101">
        <v>21</v>
      </c>
      <c r="W3" s="101">
        <v>4</v>
      </c>
      <c r="X3" s="101">
        <v>0</v>
      </c>
      <c r="Y3" s="101">
        <v>252</v>
      </c>
      <c r="Z3" s="101">
        <v>3</v>
      </c>
      <c r="AA3" s="101">
        <v>769</v>
      </c>
      <c r="AB3" s="101">
        <v>17</v>
      </c>
      <c r="AC3" s="101">
        <v>17</v>
      </c>
      <c r="AD3" s="101">
        <v>888</v>
      </c>
      <c r="AE3" s="101">
        <v>888</v>
      </c>
      <c r="AF3" s="101">
        <v>1</v>
      </c>
      <c r="AG3" s="101">
        <v>0</v>
      </c>
      <c r="AH3" s="101">
        <v>236</v>
      </c>
      <c r="AI3" s="101">
        <v>22</v>
      </c>
      <c r="AJ3" s="101">
        <v>1</v>
      </c>
      <c r="AK3" s="101">
        <v>179</v>
      </c>
      <c r="AL3" s="101">
        <v>23</v>
      </c>
      <c r="AM3" s="82">
        <v>1015008</v>
      </c>
    </row>
    <row r="4" spans="1:39" x14ac:dyDescent="0.2">
      <c r="A4" s="69" t="s">
        <v>14</v>
      </c>
      <c r="B4" s="69" t="s">
        <v>15</v>
      </c>
      <c r="C4" s="101">
        <v>80</v>
      </c>
      <c r="D4" s="101">
        <v>35</v>
      </c>
      <c r="E4" s="101">
        <v>0</v>
      </c>
      <c r="F4" s="101">
        <v>12</v>
      </c>
      <c r="G4" s="101">
        <v>288</v>
      </c>
      <c r="H4" s="101">
        <v>140</v>
      </c>
      <c r="I4" s="101">
        <v>0</v>
      </c>
      <c r="J4" s="101">
        <v>0</v>
      </c>
      <c r="K4" s="101">
        <v>10</v>
      </c>
      <c r="L4" s="101">
        <v>89</v>
      </c>
      <c r="M4" s="101">
        <v>418</v>
      </c>
      <c r="N4" s="101">
        <v>110</v>
      </c>
      <c r="O4" s="101">
        <v>21</v>
      </c>
      <c r="Q4" s="101">
        <v>8</v>
      </c>
      <c r="R4" s="101">
        <v>7</v>
      </c>
      <c r="T4" s="101">
        <v>2</v>
      </c>
      <c r="U4" s="101">
        <v>2</v>
      </c>
      <c r="V4" s="101">
        <v>39</v>
      </c>
      <c r="W4" s="101">
        <v>7</v>
      </c>
      <c r="X4" s="101">
        <v>0</v>
      </c>
      <c r="Y4" s="101">
        <v>502</v>
      </c>
      <c r="Z4" s="101">
        <v>9</v>
      </c>
      <c r="AA4" s="101">
        <v>1</v>
      </c>
      <c r="AB4" s="101">
        <v>10</v>
      </c>
      <c r="AC4" s="101">
        <v>10</v>
      </c>
      <c r="AD4" s="101">
        <v>2007</v>
      </c>
      <c r="AE4" s="101">
        <v>2007</v>
      </c>
      <c r="AF4" s="101">
        <v>1</v>
      </c>
      <c r="AG4" s="101">
        <v>1</v>
      </c>
      <c r="AH4" s="101">
        <v>435</v>
      </c>
      <c r="AI4" s="101">
        <v>1</v>
      </c>
      <c r="AJ4" s="101">
        <v>8</v>
      </c>
      <c r="AK4" s="101">
        <v>249</v>
      </c>
      <c r="AL4" s="101">
        <v>70</v>
      </c>
      <c r="AM4" s="82">
        <v>1415564</v>
      </c>
    </row>
    <row r="5" spans="1:39" x14ac:dyDescent="0.2">
      <c r="A5" s="69" t="s">
        <v>16</v>
      </c>
      <c r="B5" s="69" t="s">
        <v>17</v>
      </c>
      <c r="C5" s="101">
        <v>160</v>
      </c>
      <c r="D5" s="101">
        <v>59</v>
      </c>
      <c r="E5" s="101">
        <v>4</v>
      </c>
      <c r="F5" s="101">
        <v>16</v>
      </c>
      <c r="G5" s="101">
        <v>237</v>
      </c>
      <c r="H5" s="101">
        <v>75</v>
      </c>
      <c r="I5" s="101">
        <v>0</v>
      </c>
      <c r="J5" s="101">
        <v>5</v>
      </c>
      <c r="K5" s="101">
        <v>4</v>
      </c>
      <c r="L5" s="101">
        <v>37</v>
      </c>
      <c r="M5" s="101">
        <v>173</v>
      </c>
      <c r="N5" s="101">
        <v>23</v>
      </c>
      <c r="O5" s="101">
        <v>2</v>
      </c>
      <c r="P5" s="101">
        <v>122</v>
      </c>
      <c r="Q5" s="101">
        <v>409</v>
      </c>
      <c r="R5" s="101">
        <v>6</v>
      </c>
      <c r="S5" s="101">
        <v>380</v>
      </c>
      <c r="T5" s="101">
        <v>0</v>
      </c>
      <c r="U5" s="101">
        <v>0</v>
      </c>
      <c r="V5" s="101">
        <v>170</v>
      </c>
      <c r="W5" s="101">
        <v>6</v>
      </c>
      <c r="X5" s="101">
        <v>3</v>
      </c>
      <c r="Y5" s="101">
        <v>307</v>
      </c>
      <c r="Z5" s="101">
        <v>12</v>
      </c>
      <c r="AA5" s="101">
        <v>1061</v>
      </c>
      <c r="AB5" s="101">
        <v>52</v>
      </c>
      <c r="AC5" s="101">
        <v>52</v>
      </c>
      <c r="AD5" s="101">
        <v>807</v>
      </c>
      <c r="AE5" s="101">
        <v>807</v>
      </c>
      <c r="AF5" s="101">
        <v>0</v>
      </c>
      <c r="AG5" s="101">
        <v>9</v>
      </c>
      <c r="AH5" s="101">
        <v>301</v>
      </c>
      <c r="AI5" s="101">
        <v>30</v>
      </c>
      <c r="AJ5" s="101">
        <v>6</v>
      </c>
      <c r="AK5" s="101">
        <v>52</v>
      </c>
      <c r="AL5" s="101">
        <v>53</v>
      </c>
      <c r="AM5" s="82">
        <v>517860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3</v>
      </c>
      <c r="O6" s="101">
        <v>0</v>
      </c>
      <c r="P6" s="101">
        <v>7</v>
      </c>
      <c r="Q6" s="101">
        <v>7</v>
      </c>
      <c r="R6" s="101">
        <v>0</v>
      </c>
      <c r="S6" s="101">
        <v>3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6</v>
      </c>
      <c r="AB6" s="101">
        <v>0</v>
      </c>
      <c r="AC6" s="101">
        <v>0</v>
      </c>
      <c r="AD6" s="101">
        <v>12</v>
      </c>
      <c r="AE6" s="101">
        <v>12</v>
      </c>
      <c r="AF6" s="101">
        <v>0</v>
      </c>
      <c r="AG6" s="101">
        <v>0</v>
      </c>
      <c r="AH6" s="101">
        <v>3</v>
      </c>
      <c r="AI6" s="101">
        <v>2</v>
      </c>
      <c r="AJ6" s="101">
        <v>0</v>
      </c>
      <c r="AK6" s="101">
        <v>7</v>
      </c>
      <c r="AL6" s="101">
        <v>0</v>
      </c>
      <c r="AM6" s="82">
        <v>77624</v>
      </c>
    </row>
    <row r="7" spans="1:39" x14ac:dyDescent="0.2">
      <c r="A7" s="69" t="s">
        <v>19</v>
      </c>
      <c r="B7" s="69" t="s">
        <v>17</v>
      </c>
      <c r="C7" s="101">
        <v>91</v>
      </c>
      <c r="D7" s="101">
        <v>97</v>
      </c>
      <c r="E7" s="101">
        <v>8</v>
      </c>
      <c r="F7" s="101">
        <v>39</v>
      </c>
      <c r="G7" s="101">
        <v>333</v>
      </c>
      <c r="H7" s="101">
        <v>88</v>
      </c>
      <c r="I7" s="101">
        <v>0</v>
      </c>
      <c r="J7" s="101">
        <v>39</v>
      </c>
      <c r="K7" s="101">
        <v>5</v>
      </c>
      <c r="L7" s="101">
        <v>68</v>
      </c>
      <c r="M7" s="101">
        <v>110</v>
      </c>
      <c r="N7" s="101">
        <v>54</v>
      </c>
      <c r="O7" s="101">
        <v>10</v>
      </c>
      <c r="P7" s="101">
        <v>271</v>
      </c>
      <c r="Q7" s="101">
        <v>527</v>
      </c>
      <c r="R7" s="101">
        <v>31</v>
      </c>
      <c r="S7" s="101">
        <v>362</v>
      </c>
      <c r="T7" s="101">
        <v>2</v>
      </c>
      <c r="U7" s="101">
        <v>1</v>
      </c>
      <c r="V7" s="101">
        <v>81</v>
      </c>
      <c r="W7" s="101">
        <v>9</v>
      </c>
      <c r="X7" s="101">
        <v>0</v>
      </c>
      <c r="Y7" s="101">
        <v>323</v>
      </c>
      <c r="Z7" s="101">
        <v>19</v>
      </c>
      <c r="AA7" s="101">
        <v>1129</v>
      </c>
      <c r="AB7" s="101">
        <v>51</v>
      </c>
      <c r="AC7" s="101">
        <v>51</v>
      </c>
      <c r="AD7" s="101">
        <v>873</v>
      </c>
      <c r="AE7" s="101">
        <v>873</v>
      </c>
      <c r="AF7" s="101">
        <v>11</v>
      </c>
      <c r="AG7" s="101">
        <v>30</v>
      </c>
      <c r="AH7" s="101">
        <v>85</v>
      </c>
      <c r="AI7" s="101">
        <v>58</v>
      </c>
      <c r="AJ7" s="101">
        <v>9</v>
      </c>
      <c r="AK7" s="101">
        <v>127</v>
      </c>
      <c r="AL7" s="101">
        <v>81</v>
      </c>
      <c r="AM7" s="82">
        <v>623720</v>
      </c>
    </row>
    <row r="8" spans="1:39" x14ac:dyDescent="0.2">
      <c r="A8" s="69" t="s">
        <v>20</v>
      </c>
      <c r="B8" s="69" t="s">
        <v>13</v>
      </c>
      <c r="C8" s="101">
        <v>121</v>
      </c>
      <c r="D8" s="101">
        <v>50</v>
      </c>
      <c r="E8" s="101">
        <v>14</v>
      </c>
      <c r="F8" s="101">
        <v>73</v>
      </c>
      <c r="G8" s="101">
        <v>479</v>
      </c>
      <c r="H8" s="101">
        <v>144</v>
      </c>
      <c r="I8" s="101">
        <v>8</v>
      </c>
      <c r="J8" s="101">
        <v>42</v>
      </c>
      <c r="K8" s="101">
        <v>32</v>
      </c>
      <c r="L8" s="101">
        <v>96</v>
      </c>
      <c r="M8" s="101">
        <v>757</v>
      </c>
      <c r="N8" s="101">
        <v>208</v>
      </c>
      <c r="O8" s="101">
        <v>18</v>
      </c>
      <c r="P8" s="101">
        <v>1247</v>
      </c>
      <c r="Q8" s="101">
        <v>1855</v>
      </c>
      <c r="R8" s="101">
        <v>33</v>
      </c>
      <c r="S8" s="101">
        <v>1548</v>
      </c>
      <c r="T8" s="101">
        <v>4</v>
      </c>
      <c r="U8" s="101">
        <v>0</v>
      </c>
      <c r="V8" s="101">
        <v>186</v>
      </c>
      <c r="W8" s="101">
        <v>25</v>
      </c>
      <c r="X8" s="101">
        <v>8</v>
      </c>
      <c r="Y8" s="101">
        <v>1210</v>
      </c>
      <c r="Z8" s="101">
        <v>76</v>
      </c>
      <c r="AA8" s="101">
        <v>2494</v>
      </c>
      <c r="AB8" s="101">
        <v>248</v>
      </c>
      <c r="AC8" s="101">
        <v>248</v>
      </c>
      <c r="AD8" s="101">
        <v>2810</v>
      </c>
      <c r="AE8" s="101">
        <v>2810</v>
      </c>
      <c r="AF8" s="101">
        <v>6</v>
      </c>
      <c r="AG8" s="101">
        <v>1</v>
      </c>
      <c r="AH8" s="101">
        <v>814</v>
      </c>
      <c r="AI8" s="101">
        <v>418</v>
      </c>
      <c r="AJ8" s="101">
        <v>13</v>
      </c>
      <c r="AK8" s="101">
        <v>715</v>
      </c>
      <c r="AL8" s="101">
        <v>117</v>
      </c>
      <c r="AM8" s="82">
        <v>3328459</v>
      </c>
    </row>
    <row r="9" spans="1:39" x14ac:dyDescent="0.2">
      <c r="A9" s="69" t="s">
        <v>21</v>
      </c>
      <c r="B9" s="69" t="s">
        <v>22</v>
      </c>
      <c r="C9" s="101">
        <v>399</v>
      </c>
      <c r="D9" s="101">
        <v>1</v>
      </c>
      <c r="E9" s="101">
        <v>34</v>
      </c>
      <c r="F9" s="101">
        <v>181</v>
      </c>
      <c r="G9" s="101">
        <v>880</v>
      </c>
      <c r="H9" s="101">
        <v>406</v>
      </c>
      <c r="I9" s="101">
        <v>1</v>
      </c>
      <c r="J9" s="101">
        <v>263</v>
      </c>
      <c r="K9" s="101">
        <v>30</v>
      </c>
      <c r="L9" s="101">
        <v>385</v>
      </c>
      <c r="M9" s="101">
        <v>819</v>
      </c>
      <c r="N9" s="101">
        <v>474</v>
      </c>
      <c r="O9" s="101">
        <v>79</v>
      </c>
      <c r="P9" s="101">
        <v>1405</v>
      </c>
      <c r="Q9" s="101">
        <v>2465</v>
      </c>
      <c r="R9" s="101">
        <v>70</v>
      </c>
      <c r="S9" s="101">
        <v>2208</v>
      </c>
      <c r="T9" s="101">
        <v>20</v>
      </c>
      <c r="U9" s="101">
        <v>0</v>
      </c>
      <c r="V9" s="101">
        <v>126</v>
      </c>
      <c r="W9" s="101">
        <v>7</v>
      </c>
      <c r="X9" s="101">
        <v>0</v>
      </c>
      <c r="Y9" s="101">
        <v>1199</v>
      </c>
      <c r="Z9" s="101">
        <v>12</v>
      </c>
      <c r="AA9" s="101">
        <v>3025</v>
      </c>
      <c r="AB9" s="101">
        <v>2</v>
      </c>
      <c r="AC9" s="101">
        <v>2</v>
      </c>
      <c r="AD9" s="101">
        <v>4903</v>
      </c>
      <c r="AE9" s="101">
        <v>4903</v>
      </c>
      <c r="AF9" s="101">
        <v>17</v>
      </c>
      <c r="AG9" s="101">
        <v>6</v>
      </c>
      <c r="AH9" s="101">
        <v>244</v>
      </c>
      <c r="AI9" s="101">
        <v>160</v>
      </c>
      <c r="AJ9" s="101">
        <v>13</v>
      </c>
      <c r="AK9" s="101">
        <v>515</v>
      </c>
      <c r="AL9" s="101">
        <v>107</v>
      </c>
      <c r="AM9" s="82">
        <v>1978816</v>
      </c>
    </row>
    <row r="10" spans="1:39" x14ac:dyDescent="0.2">
      <c r="A10" s="69" t="s">
        <v>23</v>
      </c>
      <c r="B10" s="69" t="s">
        <v>13</v>
      </c>
      <c r="C10" s="101">
        <v>48</v>
      </c>
      <c r="D10" s="101">
        <v>16</v>
      </c>
      <c r="E10" s="101">
        <v>13</v>
      </c>
      <c r="F10" s="101">
        <v>14</v>
      </c>
      <c r="G10" s="101">
        <v>82</v>
      </c>
      <c r="H10" s="101">
        <v>12</v>
      </c>
      <c r="I10" s="101">
        <v>2</v>
      </c>
      <c r="J10" s="101">
        <v>13</v>
      </c>
      <c r="K10" s="101">
        <v>4</v>
      </c>
      <c r="L10" s="101">
        <v>14</v>
      </c>
      <c r="M10" s="101">
        <v>41</v>
      </c>
      <c r="N10" s="101">
        <v>11</v>
      </c>
      <c r="O10" s="101">
        <v>2</v>
      </c>
      <c r="P10" s="101">
        <v>127</v>
      </c>
      <c r="Q10" s="101">
        <v>388</v>
      </c>
      <c r="R10" s="101">
        <v>3</v>
      </c>
      <c r="S10" s="101">
        <v>331</v>
      </c>
      <c r="T10" s="101">
        <v>0</v>
      </c>
      <c r="U10" s="101">
        <v>0</v>
      </c>
      <c r="V10" s="101">
        <v>30</v>
      </c>
      <c r="W10" s="101">
        <v>3</v>
      </c>
      <c r="X10" s="101">
        <v>0</v>
      </c>
      <c r="Y10" s="101">
        <v>289</v>
      </c>
      <c r="Z10" s="101">
        <v>2</v>
      </c>
      <c r="AA10" s="101">
        <v>550</v>
      </c>
      <c r="AB10" s="101">
        <v>26</v>
      </c>
      <c r="AC10" s="101">
        <v>26</v>
      </c>
      <c r="AD10" s="101">
        <v>530</v>
      </c>
      <c r="AE10" s="101">
        <v>530</v>
      </c>
      <c r="AF10" s="101">
        <v>3</v>
      </c>
      <c r="AG10" s="101">
        <v>0</v>
      </c>
      <c r="AH10" s="101">
        <v>126</v>
      </c>
      <c r="AI10" s="101">
        <v>37</v>
      </c>
      <c r="AJ10" s="101">
        <v>0</v>
      </c>
      <c r="AK10" s="101">
        <v>79</v>
      </c>
      <c r="AL10" s="101">
        <v>8</v>
      </c>
      <c r="AM10" s="82">
        <v>26656766</v>
      </c>
    </row>
    <row r="11" spans="1:39" x14ac:dyDescent="0.2">
      <c r="A11" s="69" t="s">
        <v>24</v>
      </c>
      <c r="B11" s="69" t="s">
        <v>13</v>
      </c>
      <c r="C11" s="101">
        <v>21</v>
      </c>
      <c r="D11" s="101">
        <v>4</v>
      </c>
      <c r="E11" s="101">
        <v>4</v>
      </c>
      <c r="F11" s="101">
        <v>9</v>
      </c>
      <c r="G11" s="101">
        <v>175</v>
      </c>
      <c r="H11" s="101">
        <v>91</v>
      </c>
      <c r="I11" s="101">
        <v>0</v>
      </c>
      <c r="J11" s="101">
        <v>46</v>
      </c>
      <c r="K11" s="101">
        <v>1</v>
      </c>
      <c r="L11" s="101">
        <v>38</v>
      </c>
      <c r="M11" s="101">
        <v>134</v>
      </c>
      <c r="N11" s="101">
        <v>50</v>
      </c>
      <c r="O11" s="101">
        <v>11</v>
      </c>
      <c r="P11" s="101">
        <v>160</v>
      </c>
      <c r="Q11" s="101">
        <v>350</v>
      </c>
      <c r="R11" s="101">
        <v>4</v>
      </c>
      <c r="S11" s="101">
        <v>306</v>
      </c>
      <c r="T11" s="101">
        <v>6</v>
      </c>
      <c r="U11" s="101">
        <v>1</v>
      </c>
      <c r="V11" s="101">
        <v>28</v>
      </c>
      <c r="W11" s="101">
        <v>1</v>
      </c>
      <c r="X11" s="101">
        <v>0</v>
      </c>
      <c r="Y11" s="101">
        <v>317</v>
      </c>
      <c r="Z11" s="101">
        <v>3</v>
      </c>
      <c r="AA11" s="101">
        <v>476</v>
      </c>
      <c r="AB11" s="101">
        <v>14</v>
      </c>
      <c r="AC11" s="101">
        <v>14</v>
      </c>
      <c r="AD11" s="101">
        <v>631</v>
      </c>
      <c r="AE11" s="101">
        <v>631</v>
      </c>
      <c r="AF11" s="101">
        <v>2</v>
      </c>
      <c r="AG11" s="101">
        <v>3</v>
      </c>
      <c r="AH11" s="101">
        <v>120</v>
      </c>
      <c r="AI11" s="101">
        <v>36</v>
      </c>
      <c r="AJ11" s="101">
        <v>1</v>
      </c>
      <c r="AK11" s="101">
        <v>81</v>
      </c>
      <c r="AL11" s="101">
        <v>16</v>
      </c>
      <c r="AM11" s="82">
        <v>780262</v>
      </c>
    </row>
    <row r="12" spans="1:39" x14ac:dyDescent="0.2">
      <c r="A12" s="69" t="s">
        <v>25</v>
      </c>
      <c r="B12" s="69" t="s">
        <v>13</v>
      </c>
      <c r="C12" s="101">
        <v>15</v>
      </c>
      <c r="D12" s="101">
        <v>3</v>
      </c>
      <c r="E12" s="101">
        <v>1</v>
      </c>
      <c r="F12" s="101">
        <v>10</v>
      </c>
      <c r="G12" s="101">
        <v>44</v>
      </c>
      <c r="H12" s="101">
        <v>22</v>
      </c>
      <c r="I12" s="101">
        <v>1</v>
      </c>
      <c r="J12" s="101">
        <v>15</v>
      </c>
      <c r="K12" s="101">
        <v>0</v>
      </c>
      <c r="L12" s="101">
        <v>19</v>
      </c>
      <c r="M12" s="101">
        <v>26</v>
      </c>
      <c r="N12" s="101">
        <v>0</v>
      </c>
      <c r="O12" s="101">
        <v>2</v>
      </c>
      <c r="P12" s="101">
        <v>63</v>
      </c>
      <c r="Q12" s="101">
        <v>110</v>
      </c>
      <c r="R12" s="101">
        <v>3</v>
      </c>
      <c r="S12" s="101">
        <v>110</v>
      </c>
      <c r="T12" s="101">
        <v>0</v>
      </c>
      <c r="U12" s="101">
        <v>0</v>
      </c>
      <c r="V12" s="101">
        <v>10</v>
      </c>
      <c r="W12" s="101">
        <v>0</v>
      </c>
      <c r="X12" s="101">
        <v>0</v>
      </c>
      <c r="Y12" s="101">
        <v>45</v>
      </c>
      <c r="Z12" s="101">
        <v>0</v>
      </c>
      <c r="AA12" s="101">
        <v>205</v>
      </c>
      <c r="AB12" s="101">
        <v>3</v>
      </c>
      <c r="AC12" s="101">
        <v>3</v>
      </c>
      <c r="AD12" s="101">
        <v>309</v>
      </c>
      <c r="AE12" s="101">
        <v>309</v>
      </c>
      <c r="AF12" s="101">
        <v>4</v>
      </c>
      <c r="AG12" s="101">
        <v>0</v>
      </c>
      <c r="AH12" s="101">
        <v>75</v>
      </c>
      <c r="AI12" s="101">
        <v>13</v>
      </c>
      <c r="AJ12" s="101">
        <v>0</v>
      </c>
      <c r="AK12" s="101">
        <v>53</v>
      </c>
      <c r="AL12" s="101">
        <v>3</v>
      </c>
      <c r="AM12" s="82">
        <v>107095</v>
      </c>
    </row>
    <row r="13" spans="1:39" x14ac:dyDescent="0.2">
      <c r="A13" s="69" t="s">
        <v>26</v>
      </c>
      <c r="B13" s="69" t="s">
        <v>17</v>
      </c>
      <c r="C13" s="101">
        <v>95</v>
      </c>
      <c r="D13" s="101">
        <v>85</v>
      </c>
      <c r="E13" s="101">
        <v>6</v>
      </c>
      <c r="F13" s="101">
        <v>44</v>
      </c>
      <c r="G13" s="101">
        <v>271</v>
      </c>
      <c r="H13" s="101">
        <v>105</v>
      </c>
      <c r="I13" s="101">
        <v>1</v>
      </c>
      <c r="J13" s="101">
        <v>25</v>
      </c>
      <c r="K13" s="101">
        <v>8</v>
      </c>
      <c r="L13" s="101">
        <v>76</v>
      </c>
      <c r="M13" s="101">
        <v>214</v>
      </c>
      <c r="N13" s="101">
        <v>73</v>
      </c>
      <c r="O13" s="101">
        <v>11</v>
      </c>
      <c r="P13" s="101">
        <v>306</v>
      </c>
      <c r="Q13" s="101">
        <v>545</v>
      </c>
      <c r="R13" s="101">
        <v>13</v>
      </c>
      <c r="S13" s="101">
        <v>560</v>
      </c>
      <c r="T13" s="101">
        <v>3</v>
      </c>
      <c r="U13" s="101">
        <v>1</v>
      </c>
      <c r="V13" s="101">
        <v>112</v>
      </c>
      <c r="W13" s="101">
        <v>16</v>
      </c>
      <c r="X13" s="101">
        <v>1</v>
      </c>
      <c r="Y13" s="101">
        <v>283</v>
      </c>
      <c r="Z13" s="101">
        <v>7</v>
      </c>
      <c r="AA13" s="101">
        <v>610</v>
      </c>
      <c r="AB13" s="101">
        <v>22</v>
      </c>
      <c r="AC13" s="101">
        <v>22</v>
      </c>
      <c r="AD13" s="101">
        <v>994</v>
      </c>
      <c r="AE13" s="101">
        <v>994</v>
      </c>
      <c r="AF13" s="101">
        <v>0</v>
      </c>
      <c r="AG13" s="101">
        <v>10</v>
      </c>
      <c r="AH13" s="101">
        <v>278</v>
      </c>
      <c r="AI13" s="101">
        <v>18</v>
      </c>
      <c r="AJ13" s="101">
        <v>8</v>
      </c>
      <c r="AK13" s="101">
        <v>115</v>
      </c>
      <c r="AL13" s="101">
        <v>47</v>
      </c>
      <c r="AM13" s="82">
        <v>460933</v>
      </c>
    </row>
    <row r="14" spans="1:39" x14ac:dyDescent="0.2">
      <c r="A14" s="69" t="s">
        <v>27</v>
      </c>
      <c r="B14" s="69" t="s">
        <v>17</v>
      </c>
      <c r="C14" s="101">
        <v>23</v>
      </c>
      <c r="D14" s="101">
        <v>24</v>
      </c>
      <c r="E14" s="101">
        <v>0</v>
      </c>
      <c r="F14" s="101">
        <v>25</v>
      </c>
      <c r="G14" s="101">
        <v>440</v>
      </c>
      <c r="H14" s="101">
        <v>40</v>
      </c>
      <c r="I14" s="101">
        <v>5</v>
      </c>
      <c r="J14" s="101">
        <v>6</v>
      </c>
      <c r="K14" s="101">
        <v>10</v>
      </c>
      <c r="L14" s="101">
        <v>38</v>
      </c>
      <c r="M14" s="101">
        <v>130</v>
      </c>
      <c r="N14" s="101">
        <v>40</v>
      </c>
      <c r="O14" s="101">
        <v>5</v>
      </c>
      <c r="P14" s="101">
        <v>209</v>
      </c>
      <c r="Q14" s="101">
        <v>252</v>
      </c>
      <c r="R14" s="101">
        <v>10</v>
      </c>
      <c r="S14" s="101">
        <v>336</v>
      </c>
      <c r="T14" s="101">
        <v>1</v>
      </c>
      <c r="U14" s="101">
        <v>1</v>
      </c>
      <c r="V14" s="101">
        <v>11</v>
      </c>
      <c r="W14" s="101">
        <v>6</v>
      </c>
      <c r="X14" s="101">
        <v>0</v>
      </c>
      <c r="Y14" s="101">
        <v>106</v>
      </c>
      <c r="Z14" s="101">
        <v>7</v>
      </c>
      <c r="AA14" s="101">
        <v>360</v>
      </c>
      <c r="AB14" s="101">
        <v>7</v>
      </c>
      <c r="AC14" s="101">
        <v>7</v>
      </c>
      <c r="AD14" s="101">
        <v>736</v>
      </c>
      <c r="AE14" s="101">
        <v>736</v>
      </c>
      <c r="AF14" s="101">
        <v>0</v>
      </c>
      <c r="AG14" s="101">
        <v>1</v>
      </c>
      <c r="AH14" s="101">
        <v>243</v>
      </c>
      <c r="AI14" s="101">
        <v>51</v>
      </c>
      <c r="AJ14" s="101">
        <v>0</v>
      </c>
      <c r="AK14" s="101">
        <v>107</v>
      </c>
      <c r="AL14" s="101">
        <v>26</v>
      </c>
      <c r="AM14" s="82">
        <v>359048</v>
      </c>
    </row>
    <row r="15" spans="1:39" x14ac:dyDescent="0.2">
      <c r="A15" s="69" t="s">
        <v>28</v>
      </c>
      <c r="B15" s="69" t="s">
        <v>13</v>
      </c>
      <c r="C15" s="101">
        <v>5</v>
      </c>
      <c r="D15" s="101">
        <v>2</v>
      </c>
      <c r="E15" s="101">
        <v>2</v>
      </c>
      <c r="F15" s="101">
        <v>1</v>
      </c>
      <c r="G15" s="101">
        <v>9</v>
      </c>
      <c r="H15" s="101">
        <v>3</v>
      </c>
      <c r="I15" s="101">
        <v>0</v>
      </c>
      <c r="J15" s="101">
        <v>6</v>
      </c>
      <c r="K15" s="101">
        <v>0</v>
      </c>
      <c r="L15" s="101">
        <v>0</v>
      </c>
      <c r="M15" s="101">
        <v>9</v>
      </c>
      <c r="N15" s="101">
        <v>0</v>
      </c>
      <c r="O15" s="101">
        <v>0</v>
      </c>
      <c r="P15" s="101">
        <v>0</v>
      </c>
      <c r="Q15" s="101">
        <v>74</v>
      </c>
      <c r="R15" s="101">
        <v>1</v>
      </c>
      <c r="S15" s="101">
        <v>55</v>
      </c>
      <c r="T15" s="101">
        <v>0</v>
      </c>
      <c r="U15" s="101">
        <v>0</v>
      </c>
      <c r="V15" s="101">
        <v>6</v>
      </c>
      <c r="W15" s="101">
        <v>0</v>
      </c>
      <c r="X15" s="101">
        <v>0</v>
      </c>
      <c r="Y15" s="101">
        <v>22</v>
      </c>
      <c r="Z15" s="101">
        <v>2</v>
      </c>
      <c r="AA15" s="101">
        <v>111</v>
      </c>
      <c r="AB15" s="101">
        <v>7</v>
      </c>
      <c r="AC15" s="101">
        <v>7</v>
      </c>
      <c r="AD15" s="101">
        <v>116</v>
      </c>
      <c r="AE15" s="101">
        <v>116</v>
      </c>
      <c r="AF15" s="101">
        <v>0</v>
      </c>
      <c r="AG15" s="101">
        <v>0</v>
      </c>
      <c r="AH15" s="101">
        <v>18</v>
      </c>
      <c r="AI15" s="101">
        <v>13</v>
      </c>
      <c r="AJ15" s="101">
        <v>0</v>
      </c>
      <c r="AK15" s="101">
        <v>37</v>
      </c>
      <c r="AL15" s="101">
        <v>3</v>
      </c>
      <c r="AM15" s="82">
        <v>201194</v>
      </c>
    </row>
    <row r="16" spans="1:39" x14ac:dyDescent="0.2">
      <c r="A16" s="69" t="s">
        <v>29</v>
      </c>
      <c r="B16" s="69" t="s">
        <v>30</v>
      </c>
      <c r="C16" s="101">
        <v>25</v>
      </c>
      <c r="D16" s="101">
        <v>7</v>
      </c>
      <c r="E16" s="101">
        <v>6</v>
      </c>
      <c r="F16" s="101">
        <v>5</v>
      </c>
      <c r="G16" s="101">
        <v>31</v>
      </c>
      <c r="H16" s="101">
        <v>8</v>
      </c>
      <c r="I16" s="101">
        <v>1</v>
      </c>
      <c r="J16" s="101">
        <v>21</v>
      </c>
      <c r="K16" s="101">
        <v>3</v>
      </c>
      <c r="L16" s="101">
        <v>11</v>
      </c>
      <c r="M16" s="101">
        <v>34</v>
      </c>
      <c r="N16" s="101">
        <v>19</v>
      </c>
      <c r="O16" s="101">
        <v>4</v>
      </c>
      <c r="P16" s="101">
        <v>73</v>
      </c>
      <c r="Q16" s="101">
        <v>207</v>
      </c>
      <c r="R16" s="101">
        <v>3</v>
      </c>
      <c r="S16" s="101">
        <v>88</v>
      </c>
      <c r="T16" s="101">
        <v>0</v>
      </c>
      <c r="U16" s="101">
        <v>0</v>
      </c>
      <c r="V16" s="101">
        <v>19</v>
      </c>
      <c r="W16" s="101">
        <v>2</v>
      </c>
      <c r="X16" s="101">
        <v>0</v>
      </c>
      <c r="Y16" s="101">
        <v>51</v>
      </c>
      <c r="Z16" s="101">
        <v>1</v>
      </c>
      <c r="AA16" s="101">
        <v>215</v>
      </c>
      <c r="AB16" s="101">
        <v>22</v>
      </c>
      <c r="AC16" s="101">
        <v>22</v>
      </c>
      <c r="AD16" s="101">
        <v>243</v>
      </c>
      <c r="AE16" s="101">
        <v>243</v>
      </c>
      <c r="AF16" s="101">
        <v>1</v>
      </c>
      <c r="AG16" s="101">
        <v>52</v>
      </c>
      <c r="AH16" s="101">
        <v>65</v>
      </c>
      <c r="AI16" s="101">
        <v>59</v>
      </c>
      <c r="AJ16" s="101">
        <v>4</v>
      </c>
      <c r="AK16" s="101">
        <v>49</v>
      </c>
      <c r="AL16" s="101">
        <v>9</v>
      </c>
      <c r="AM16" s="82">
        <v>1346225</v>
      </c>
    </row>
    <row r="17" spans="1:39" x14ac:dyDescent="0.2">
      <c r="A17" s="69" t="s">
        <v>31</v>
      </c>
      <c r="B17" s="69" t="s">
        <v>17</v>
      </c>
      <c r="C17" s="101">
        <v>3</v>
      </c>
      <c r="D17" s="101">
        <v>1</v>
      </c>
      <c r="E17" s="101">
        <v>0</v>
      </c>
      <c r="F17" s="101">
        <v>1</v>
      </c>
      <c r="G17" s="101">
        <v>9</v>
      </c>
      <c r="H17" s="101">
        <v>5</v>
      </c>
      <c r="I17" s="101">
        <v>5</v>
      </c>
      <c r="J17" s="101">
        <v>0</v>
      </c>
      <c r="K17" s="101">
        <v>40</v>
      </c>
      <c r="L17" s="101">
        <v>15</v>
      </c>
      <c r="M17" s="101">
        <v>94</v>
      </c>
      <c r="N17" s="101">
        <v>17</v>
      </c>
      <c r="O17" s="101">
        <v>0</v>
      </c>
      <c r="P17" s="101">
        <v>56</v>
      </c>
      <c r="Q17" s="101">
        <v>59</v>
      </c>
      <c r="R17" s="101">
        <v>5</v>
      </c>
      <c r="S17" s="101">
        <v>138</v>
      </c>
      <c r="T17" s="101">
        <v>0</v>
      </c>
      <c r="U17" s="101">
        <v>0</v>
      </c>
      <c r="V17" s="101">
        <v>7</v>
      </c>
      <c r="W17" s="101">
        <v>2</v>
      </c>
      <c r="X17" s="101">
        <v>0</v>
      </c>
      <c r="Y17" s="101">
        <v>29</v>
      </c>
      <c r="Z17" s="101">
        <v>3</v>
      </c>
      <c r="AA17" s="101">
        <v>145</v>
      </c>
      <c r="AB17" s="101">
        <v>2</v>
      </c>
      <c r="AC17" s="101">
        <v>2</v>
      </c>
      <c r="AD17" s="101">
        <v>347</v>
      </c>
      <c r="AE17" s="101">
        <v>347</v>
      </c>
      <c r="AF17" s="101">
        <v>0</v>
      </c>
      <c r="AG17" s="101">
        <v>2</v>
      </c>
      <c r="AH17" s="101">
        <v>121</v>
      </c>
      <c r="AI17" s="101">
        <v>28</v>
      </c>
      <c r="AJ17" s="101">
        <v>0</v>
      </c>
      <c r="AK17" s="101">
        <v>58</v>
      </c>
      <c r="AL17" s="101">
        <v>3</v>
      </c>
      <c r="AM17" s="82">
        <v>286858</v>
      </c>
    </row>
    <row r="18" spans="1:39" x14ac:dyDescent="0.2">
      <c r="A18" s="69" t="s">
        <v>32</v>
      </c>
      <c r="B18" s="69" t="s">
        <v>17</v>
      </c>
      <c r="C18" s="101">
        <v>1067</v>
      </c>
      <c r="D18" s="101">
        <v>405</v>
      </c>
      <c r="E18" s="101">
        <v>41</v>
      </c>
      <c r="F18" s="101">
        <v>264</v>
      </c>
      <c r="G18" s="101">
        <v>2067</v>
      </c>
      <c r="H18" s="101">
        <v>290</v>
      </c>
      <c r="I18" s="101">
        <v>17</v>
      </c>
      <c r="J18" s="101">
        <v>90</v>
      </c>
      <c r="K18" s="101">
        <v>19</v>
      </c>
      <c r="L18" s="101">
        <v>263</v>
      </c>
      <c r="M18" s="101">
        <v>1162</v>
      </c>
      <c r="N18" s="101">
        <v>622</v>
      </c>
      <c r="O18" s="101">
        <v>173</v>
      </c>
      <c r="P18" s="101">
        <v>2730</v>
      </c>
      <c r="Q18" s="101">
        <v>4453</v>
      </c>
      <c r="R18" s="101">
        <v>103</v>
      </c>
      <c r="S18" s="101">
        <v>4279</v>
      </c>
      <c r="T18" s="101">
        <v>34</v>
      </c>
      <c r="U18" s="101">
        <v>0</v>
      </c>
      <c r="V18" s="101">
        <v>551</v>
      </c>
      <c r="W18" s="101">
        <v>27</v>
      </c>
      <c r="X18" s="101">
        <v>5</v>
      </c>
      <c r="Y18" s="101">
        <v>2247</v>
      </c>
      <c r="Z18" s="101">
        <v>115</v>
      </c>
      <c r="AA18" s="101">
        <v>7303</v>
      </c>
      <c r="AB18" s="101">
        <v>244</v>
      </c>
      <c r="AC18" s="101">
        <v>244</v>
      </c>
      <c r="AD18" s="101">
        <v>5349</v>
      </c>
      <c r="AE18" s="101">
        <v>5349</v>
      </c>
      <c r="AF18" s="101">
        <v>19</v>
      </c>
      <c r="AG18" s="101">
        <v>23</v>
      </c>
      <c r="AH18" s="101">
        <v>1702</v>
      </c>
      <c r="AI18" s="101">
        <v>578</v>
      </c>
      <c r="AJ18" s="101">
        <v>94</v>
      </c>
      <c r="AK18" s="101">
        <v>733</v>
      </c>
      <c r="AL18" s="101">
        <v>202</v>
      </c>
      <c r="AM18" s="82">
        <v>3231927</v>
      </c>
    </row>
    <row r="19" spans="1:39" x14ac:dyDescent="0.2">
      <c r="A19" s="69" t="s">
        <v>33</v>
      </c>
      <c r="B19" s="69" t="s">
        <v>17</v>
      </c>
      <c r="C19" s="101">
        <v>1514</v>
      </c>
      <c r="D19" s="101">
        <v>874</v>
      </c>
      <c r="E19" s="101">
        <v>60</v>
      </c>
      <c r="F19" s="101">
        <v>535</v>
      </c>
      <c r="G19" s="101">
        <v>2077</v>
      </c>
      <c r="H19" s="101">
        <v>868</v>
      </c>
      <c r="I19" s="101">
        <v>58</v>
      </c>
      <c r="J19" s="101">
        <v>224</v>
      </c>
      <c r="K19" s="101">
        <v>74</v>
      </c>
      <c r="L19" s="101">
        <v>518</v>
      </c>
      <c r="M19" s="101">
        <v>2526</v>
      </c>
      <c r="N19" s="101">
        <v>331</v>
      </c>
      <c r="O19" s="101">
        <v>38</v>
      </c>
      <c r="P19" s="101">
        <v>1892</v>
      </c>
      <c r="Q19" s="101">
        <v>5009</v>
      </c>
      <c r="R19" s="101">
        <v>88</v>
      </c>
      <c r="S19" s="101">
        <v>3646</v>
      </c>
      <c r="T19" s="101">
        <v>31</v>
      </c>
      <c r="U19" s="101">
        <v>4</v>
      </c>
      <c r="V19" s="101">
        <v>1340</v>
      </c>
      <c r="W19" s="101">
        <v>87</v>
      </c>
      <c r="X19" s="101">
        <v>57</v>
      </c>
      <c r="Y19" s="101">
        <v>4844</v>
      </c>
      <c r="Z19" s="101">
        <v>269</v>
      </c>
      <c r="AA19" s="101">
        <v>9857</v>
      </c>
      <c r="AB19" s="101">
        <v>759</v>
      </c>
      <c r="AC19" s="101">
        <v>759</v>
      </c>
      <c r="AD19" s="101">
        <v>7515</v>
      </c>
      <c r="AE19" s="101">
        <v>7515</v>
      </c>
      <c r="AF19" s="101">
        <v>64</v>
      </c>
      <c r="AG19" s="101">
        <v>130</v>
      </c>
      <c r="AH19" s="101">
        <v>3669</v>
      </c>
      <c r="AI19" s="101">
        <v>776</v>
      </c>
      <c r="AJ19" s="101">
        <v>85</v>
      </c>
      <c r="AK19" s="101">
        <v>869</v>
      </c>
      <c r="AL19" s="101">
        <v>356</v>
      </c>
      <c r="AM19" s="82">
        <v>4743673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5</v>
      </c>
      <c r="E20" s="101">
        <v>2</v>
      </c>
      <c r="F20" s="101">
        <v>8</v>
      </c>
      <c r="G20" s="101">
        <v>139</v>
      </c>
      <c r="H20" s="101">
        <v>46</v>
      </c>
      <c r="I20" s="101">
        <v>5</v>
      </c>
      <c r="J20" s="101">
        <v>29</v>
      </c>
      <c r="K20" s="101">
        <v>6</v>
      </c>
      <c r="L20" s="101">
        <v>32</v>
      </c>
      <c r="M20" s="101">
        <v>106</v>
      </c>
      <c r="N20" s="101">
        <v>40</v>
      </c>
      <c r="O20" s="101">
        <v>5</v>
      </c>
      <c r="P20" s="101">
        <v>169</v>
      </c>
      <c r="Q20" s="101">
        <v>357</v>
      </c>
      <c r="R20" s="101">
        <v>13</v>
      </c>
      <c r="S20" s="101">
        <v>254</v>
      </c>
      <c r="T20" s="101">
        <v>0</v>
      </c>
      <c r="U20" s="101">
        <v>0</v>
      </c>
      <c r="V20" s="101">
        <v>62</v>
      </c>
      <c r="W20" s="101">
        <v>5</v>
      </c>
      <c r="X20" s="101">
        <v>1</v>
      </c>
      <c r="Y20" s="101">
        <v>142</v>
      </c>
      <c r="Z20" s="101">
        <v>38</v>
      </c>
      <c r="AA20" s="101">
        <v>383</v>
      </c>
      <c r="AB20" s="101">
        <v>14</v>
      </c>
      <c r="AC20" s="101">
        <v>14</v>
      </c>
      <c r="AD20" s="101">
        <v>445</v>
      </c>
      <c r="AE20" s="100">
        <v>400</v>
      </c>
      <c r="AF20" s="101">
        <v>0</v>
      </c>
      <c r="AG20" s="101">
        <v>2</v>
      </c>
      <c r="AH20" s="101">
        <v>126</v>
      </c>
      <c r="AI20" s="101">
        <v>23</v>
      </c>
      <c r="AJ20" s="101">
        <v>0</v>
      </c>
      <c r="AK20" s="101">
        <v>34</v>
      </c>
      <c r="AL20" s="101">
        <v>28</v>
      </c>
      <c r="AM20" s="82">
        <v>325304</v>
      </c>
    </row>
    <row r="21" spans="1:39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3</v>
      </c>
      <c r="G21" s="101">
        <v>87</v>
      </c>
      <c r="H21" s="101">
        <v>32</v>
      </c>
      <c r="I21" s="101">
        <v>0</v>
      </c>
      <c r="J21" s="101">
        <v>21</v>
      </c>
      <c r="K21" s="101">
        <v>2</v>
      </c>
      <c r="L21" s="101">
        <v>18</v>
      </c>
      <c r="M21" s="101">
        <v>126</v>
      </c>
      <c r="N21" s="101">
        <v>30</v>
      </c>
      <c r="O21" s="101">
        <v>1</v>
      </c>
      <c r="P21" s="101">
        <v>238</v>
      </c>
      <c r="Q21" s="101">
        <v>950</v>
      </c>
      <c r="R21" s="101">
        <v>4</v>
      </c>
      <c r="S21" s="101">
        <v>144</v>
      </c>
      <c r="T21" s="101">
        <v>0</v>
      </c>
      <c r="U21" s="101">
        <v>0</v>
      </c>
      <c r="V21" s="101">
        <v>63</v>
      </c>
      <c r="W21" s="101">
        <v>1</v>
      </c>
      <c r="X21" s="101">
        <v>0</v>
      </c>
      <c r="Y21" s="101">
        <v>338</v>
      </c>
      <c r="Z21" s="101">
        <v>1</v>
      </c>
      <c r="AA21" s="101">
        <v>310</v>
      </c>
      <c r="AB21" s="101">
        <v>38</v>
      </c>
      <c r="AC21" s="101">
        <v>38</v>
      </c>
      <c r="AD21" s="101">
        <v>546</v>
      </c>
      <c r="AE21" s="101">
        <v>546</v>
      </c>
      <c r="AF21" s="101">
        <v>0</v>
      </c>
      <c r="AG21" s="101">
        <v>1</v>
      </c>
      <c r="AH21" s="101">
        <v>184</v>
      </c>
      <c r="AI21" s="101">
        <v>103</v>
      </c>
      <c r="AJ21" s="101">
        <v>2</v>
      </c>
      <c r="AK21" s="101">
        <v>225</v>
      </c>
      <c r="AL21" s="101">
        <v>8</v>
      </c>
      <c r="AM21" s="82">
        <v>472395</v>
      </c>
    </row>
    <row r="22" spans="1:39" x14ac:dyDescent="0.2">
      <c r="A22" s="69" t="s">
        <v>36</v>
      </c>
      <c r="B22" s="69" t="s">
        <v>17</v>
      </c>
      <c r="C22" s="101">
        <v>75</v>
      </c>
      <c r="D22" s="101">
        <v>57</v>
      </c>
      <c r="E22" s="101">
        <v>12</v>
      </c>
      <c r="F22" s="101">
        <v>25</v>
      </c>
      <c r="G22" s="101">
        <v>225</v>
      </c>
      <c r="H22" s="101">
        <v>121</v>
      </c>
      <c r="I22" s="101">
        <v>2</v>
      </c>
      <c r="J22" s="101">
        <v>16</v>
      </c>
      <c r="K22" s="101">
        <v>9</v>
      </c>
      <c r="L22" s="101">
        <v>42</v>
      </c>
      <c r="M22" s="101">
        <v>117</v>
      </c>
      <c r="N22" s="101">
        <v>44</v>
      </c>
      <c r="O22" s="101">
        <v>12</v>
      </c>
      <c r="P22" s="101">
        <v>226</v>
      </c>
      <c r="Q22" s="101">
        <v>2</v>
      </c>
      <c r="R22" s="101">
        <v>17</v>
      </c>
      <c r="S22" s="101">
        <v>415</v>
      </c>
      <c r="T22" s="101">
        <v>10</v>
      </c>
      <c r="U22" s="101">
        <v>2</v>
      </c>
      <c r="V22" s="101">
        <v>139</v>
      </c>
      <c r="W22" s="101">
        <v>3</v>
      </c>
      <c r="X22" s="101">
        <v>3</v>
      </c>
      <c r="Y22" s="101">
        <v>320</v>
      </c>
      <c r="Z22" s="101">
        <v>16</v>
      </c>
      <c r="AA22" s="101">
        <v>799</v>
      </c>
      <c r="AB22" s="101">
        <v>17</v>
      </c>
      <c r="AC22" s="101">
        <v>17</v>
      </c>
      <c r="AD22" s="101">
        <v>675</v>
      </c>
      <c r="AE22" s="101">
        <v>675</v>
      </c>
      <c r="AF22" s="101">
        <v>2</v>
      </c>
      <c r="AG22" s="101">
        <v>26</v>
      </c>
      <c r="AH22" s="101">
        <v>206</v>
      </c>
      <c r="AI22" s="101">
        <v>32</v>
      </c>
      <c r="AJ22" s="101">
        <v>16</v>
      </c>
      <c r="AK22" s="101">
        <v>51</v>
      </c>
      <c r="AL22" s="101">
        <v>5</v>
      </c>
      <c r="AM22" s="82">
        <v>342708</v>
      </c>
    </row>
    <row r="23" spans="1:39" x14ac:dyDescent="0.2">
      <c r="A23" s="69" t="s">
        <v>37</v>
      </c>
      <c r="B23" s="69" t="s">
        <v>15</v>
      </c>
      <c r="C23" s="101">
        <v>3249</v>
      </c>
      <c r="D23" s="101">
        <v>1378</v>
      </c>
      <c r="E23" s="101">
        <v>1</v>
      </c>
      <c r="F23" s="101">
        <v>885</v>
      </c>
      <c r="G23" s="101">
        <v>6556</v>
      </c>
      <c r="H23" s="101">
        <v>2748</v>
      </c>
      <c r="I23" s="101">
        <v>54</v>
      </c>
      <c r="J23" s="101">
        <v>2503</v>
      </c>
      <c r="K23" s="101">
        <v>0</v>
      </c>
      <c r="L23" s="101">
        <v>1568</v>
      </c>
      <c r="M23" s="101">
        <v>2551</v>
      </c>
      <c r="N23" s="101">
        <v>2673</v>
      </c>
      <c r="O23" s="101">
        <v>428</v>
      </c>
      <c r="P23" s="101">
        <v>8733</v>
      </c>
      <c r="Q23" s="101">
        <v>689</v>
      </c>
      <c r="R23" s="101">
        <v>0</v>
      </c>
      <c r="S23" s="101">
        <v>7086</v>
      </c>
      <c r="T23" s="101">
        <v>0</v>
      </c>
      <c r="U23" s="101">
        <v>40</v>
      </c>
      <c r="V23" s="101">
        <v>1398</v>
      </c>
      <c r="W23" s="101">
        <v>39</v>
      </c>
      <c r="X23" s="101">
        <v>1</v>
      </c>
      <c r="Y23" s="101">
        <v>9821</v>
      </c>
      <c r="Z23" s="101">
        <v>1</v>
      </c>
      <c r="AA23" s="101">
        <v>19977</v>
      </c>
      <c r="AB23" s="101">
        <v>619</v>
      </c>
      <c r="AC23" s="101">
        <v>619</v>
      </c>
      <c r="AD23" s="101">
        <v>16569</v>
      </c>
      <c r="AE23" s="101">
        <v>16569</v>
      </c>
      <c r="AF23" s="101">
        <v>29</v>
      </c>
      <c r="AG23" s="101">
        <v>41</v>
      </c>
      <c r="AH23" s="101">
        <v>0</v>
      </c>
      <c r="AI23" s="101">
        <v>1974</v>
      </c>
      <c r="AJ23" s="101">
        <v>0</v>
      </c>
      <c r="AK23" s="101">
        <v>3345</v>
      </c>
      <c r="AL23" s="101">
        <v>522</v>
      </c>
      <c r="AM23" s="82">
        <v>10207290</v>
      </c>
    </row>
    <row r="24" spans="1:39" x14ac:dyDescent="0.2">
      <c r="A24" s="69" t="s">
        <v>38</v>
      </c>
      <c r="B24" s="69" t="s">
        <v>15</v>
      </c>
      <c r="C24" s="101">
        <v>31</v>
      </c>
      <c r="D24" s="101">
        <v>11</v>
      </c>
      <c r="E24" s="101">
        <v>3</v>
      </c>
      <c r="F24" s="101">
        <v>9</v>
      </c>
      <c r="G24" s="101">
        <v>40</v>
      </c>
      <c r="H24" s="101">
        <v>23</v>
      </c>
      <c r="I24" s="101">
        <v>0</v>
      </c>
      <c r="J24" s="101">
        <v>14</v>
      </c>
      <c r="K24" s="101">
        <v>17</v>
      </c>
      <c r="L24" s="101">
        <v>23</v>
      </c>
      <c r="M24" s="101">
        <v>165</v>
      </c>
      <c r="N24" s="101">
        <v>27</v>
      </c>
      <c r="O24" s="101">
        <v>5</v>
      </c>
      <c r="P24" s="101">
        <v>194</v>
      </c>
      <c r="Q24" s="101">
        <v>620</v>
      </c>
      <c r="R24" s="101">
        <v>5</v>
      </c>
      <c r="S24" s="101">
        <v>346</v>
      </c>
      <c r="T24" s="101">
        <v>0</v>
      </c>
      <c r="U24" s="101">
        <v>0</v>
      </c>
      <c r="V24" s="101">
        <v>21</v>
      </c>
      <c r="W24" s="101">
        <v>3</v>
      </c>
      <c r="X24" s="101">
        <v>0</v>
      </c>
      <c r="Y24" s="101">
        <v>152</v>
      </c>
      <c r="Z24" s="101">
        <v>8</v>
      </c>
      <c r="AA24" s="101">
        <v>198</v>
      </c>
      <c r="AB24" s="101">
        <v>9</v>
      </c>
      <c r="AC24" s="101">
        <v>9</v>
      </c>
      <c r="AD24" s="101">
        <v>391</v>
      </c>
      <c r="AE24" s="101">
        <v>391</v>
      </c>
      <c r="AF24" s="101">
        <v>3</v>
      </c>
      <c r="AG24" s="101">
        <v>1</v>
      </c>
      <c r="AH24" s="101">
        <v>121</v>
      </c>
      <c r="AI24" s="101">
        <v>169</v>
      </c>
      <c r="AJ24" s="101">
        <v>0</v>
      </c>
      <c r="AK24" s="101">
        <v>142</v>
      </c>
      <c r="AL24" s="101">
        <v>13</v>
      </c>
      <c r="AM24" s="82">
        <v>3507239</v>
      </c>
    </row>
    <row r="25" spans="1:39" x14ac:dyDescent="0.2">
      <c r="A25" s="69" t="s">
        <v>39</v>
      </c>
      <c r="B25" s="69" t="s">
        <v>17</v>
      </c>
      <c r="C25" s="101">
        <v>94</v>
      </c>
      <c r="D25" s="101">
        <v>62</v>
      </c>
      <c r="E25" s="101">
        <v>3</v>
      </c>
      <c r="F25" s="101">
        <v>40</v>
      </c>
      <c r="G25" s="101">
        <v>208</v>
      </c>
      <c r="H25" s="101">
        <v>117</v>
      </c>
      <c r="I25" s="101">
        <v>7</v>
      </c>
      <c r="J25" s="101">
        <v>43</v>
      </c>
      <c r="K25" s="101">
        <v>1</v>
      </c>
      <c r="L25" s="101">
        <v>67</v>
      </c>
      <c r="M25" s="101">
        <v>162</v>
      </c>
      <c r="N25" s="101">
        <v>80</v>
      </c>
      <c r="O25" s="101">
        <v>14</v>
      </c>
      <c r="P25" s="101">
        <v>227</v>
      </c>
      <c r="Q25" s="101">
        <v>424</v>
      </c>
      <c r="R25" s="101">
        <v>7</v>
      </c>
      <c r="S25" s="101">
        <v>371</v>
      </c>
      <c r="T25" s="101">
        <v>13</v>
      </c>
      <c r="U25" s="101">
        <v>0</v>
      </c>
      <c r="V25" s="101">
        <v>40</v>
      </c>
      <c r="W25" s="101">
        <v>1</v>
      </c>
      <c r="X25" s="101">
        <v>0</v>
      </c>
      <c r="Y25" s="101">
        <v>335</v>
      </c>
      <c r="Z25" s="101">
        <v>1</v>
      </c>
      <c r="AA25" s="101">
        <v>651</v>
      </c>
      <c r="AB25" s="101">
        <v>1</v>
      </c>
      <c r="AC25" s="101">
        <v>1</v>
      </c>
      <c r="AD25" s="101">
        <v>0</v>
      </c>
      <c r="AE25" s="101">
        <v>913</v>
      </c>
      <c r="AF25" s="101">
        <v>0</v>
      </c>
      <c r="AG25" s="101">
        <v>0</v>
      </c>
      <c r="AH25" s="101">
        <v>181</v>
      </c>
      <c r="AI25" s="101">
        <v>17</v>
      </c>
      <c r="AJ25" s="101">
        <v>2</v>
      </c>
      <c r="AK25" s="101">
        <v>33</v>
      </c>
      <c r="AL25" s="101">
        <v>17</v>
      </c>
      <c r="AM25" s="82">
        <v>500270</v>
      </c>
    </row>
    <row r="26" spans="1:39" x14ac:dyDescent="0.2">
      <c r="A26" s="69" t="s">
        <v>40</v>
      </c>
      <c r="B26" s="69" t="s">
        <v>17</v>
      </c>
      <c r="C26" s="101">
        <v>259</v>
      </c>
      <c r="D26" s="101">
        <v>73</v>
      </c>
      <c r="E26" s="101">
        <v>26</v>
      </c>
      <c r="F26" s="101">
        <v>83</v>
      </c>
      <c r="G26" s="101">
        <v>400</v>
      </c>
      <c r="H26" s="101">
        <v>62</v>
      </c>
      <c r="I26" s="101">
        <v>0</v>
      </c>
      <c r="J26" s="101">
        <v>54</v>
      </c>
      <c r="K26" s="101">
        <v>9</v>
      </c>
      <c r="L26" s="101">
        <v>41</v>
      </c>
      <c r="M26" s="101">
        <v>268</v>
      </c>
      <c r="N26" s="101">
        <v>130</v>
      </c>
      <c r="O26" s="101">
        <v>21</v>
      </c>
      <c r="P26" s="101">
        <v>774</v>
      </c>
      <c r="Q26" s="101">
        <v>1549</v>
      </c>
      <c r="R26" s="101">
        <v>25</v>
      </c>
      <c r="S26" s="101">
        <v>732</v>
      </c>
      <c r="T26" s="101">
        <v>1</v>
      </c>
      <c r="U26" s="101">
        <v>0</v>
      </c>
      <c r="V26" s="101">
        <v>252</v>
      </c>
      <c r="W26" s="101">
        <v>3</v>
      </c>
      <c r="X26" s="101">
        <v>5</v>
      </c>
      <c r="Y26" s="101">
        <v>642</v>
      </c>
      <c r="Z26" s="101">
        <v>74</v>
      </c>
      <c r="AA26" s="101">
        <v>1794</v>
      </c>
      <c r="AB26" s="101">
        <v>92</v>
      </c>
      <c r="AC26" s="101">
        <v>92</v>
      </c>
      <c r="AD26" s="101">
        <v>1362</v>
      </c>
      <c r="AE26" s="101">
        <v>1362</v>
      </c>
      <c r="AF26" s="101">
        <v>11</v>
      </c>
      <c r="AG26" s="101">
        <v>10</v>
      </c>
      <c r="AH26" s="101">
        <v>442</v>
      </c>
      <c r="AI26" s="101">
        <v>139</v>
      </c>
      <c r="AJ26" s="101">
        <v>3</v>
      </c>
      <c r="AK26" s="101">
        <v>180</v>
      </c>
      <c r="AL26" s="101">
        <v>106</v>
      </c>
      <c r="AM26" s="82">
        <v>2610563</v>
      </c>
    </row>
    <row r="27" spans="1:39" x14ac:dyDescent="0.2">
      <c r="A27" s="69" t="s">
        <v>41</v>
      </c>
      <c r="B27" s="69" t="s">
        <v>15</v>
      </c>
      <c r="C27" s="101">
        <v>30</v>
      </c>
      <c r="D27" s="101">
        <v>10</v>
      </c>
      <c r="E27" s="101">
        <v>0</v>
      </c>
      <c r="F27" s="101">
        <v>21</v>
      </c>
      <c r="G27" s="101">
        <v>174</v>
      </c>
      <c r="H27" s="101">
        <v>49</v>
      </c>
      <c r="I27" s="101">
        <v>5</v>
      </c>
      <c r="J27" s="101">
        <v>26</v>
      </c>
      <c r="K27" s="101">
        <v>45</v>
      </c>
      <c r="L27" s="101">
        <v>196</v>
      </c>
      <c r="M27" s="101">
        <v>396</v>
      </c>
      <c r="N27" s="101">
        <v>294</v>
      </c>
      <c r="O27" s="101">
        <v>81</v>
      </c>
      <c r="P27" s="101">
        <v>1048</v>
      </c>
      <c r="Q27" s="101">
        <v>1083</v>
      </c>
      <c r="R27" s="101">
        <v>30</v>
      </c>
      <c r="S27" s="101">
        <v>626</v>
      </c>
      <c r="T27" s="101">
        <v>2</v>
      </c>
      <c r="U27" s="101">
        <v>1</v>
      </c>
      <c r="V27" s="101">
        <v>16</v>
      </c>
      <c r="W27" s="101">
        <v>0</v>
      </c>
      <c r="X27" s="101">
        <v>1</v>
      </c>
      <c r="Y27" s="101">
        <v>311</v>
      </c>
      <c r="Z27" s="101">
        <v>0</v>
      </c>
      <c r="AA27" s="101">
        <v>2497</v>
      </c>
      <c r="AB27" s="101">
        <v>6</v>
      </c>
      <c r="AC27" s="101">
        <v>6</v>
      </c>
      <c r="AD27" s="101">
        <v>3371</v>
      </c>
      <c r="AE27" s="100">
        <v>3202</v>
      </c>
      <c r="AF27" s="101">
        <v>0</v>
      </c>
      <c r="AG27" s="101">
        <v>0</v>
      </c>
      <c r="AH27" s="101">
        <v>772</v>
      </c>
      <c r="AI27" s="101">
        <v>53</v>
      </c>
      <c r="AJ27" s="101">
        <v>4</v>
      </c>
      <c r="AK27" s="101">
        <v>292</v>
      </c>
      <c r="AL27" s="101">
        <v>4</v>
      </c>
      <c r="AM27" s="82">
        <v>372314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1</v>
      </c>
      <c r="N28" s="101">
        <v>1</v>
      </c>
      <c r="O28" s="101">
        <v>0</v>
      </c>
      <c r="P28" s="101">
        <v>4</v>
      </c>
      <c r="Q28" s="101">
        <v>5</v>
      </c>
      <c r="R28" s="101">
        <v>0</v>
      </c>
      <c r="S28" s="101">
        <v>2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5</v>
      </c>
      <c r="AE28" s="101">
        <v>5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2</v>
      </c>
      <c r="AL28" s="101">
        <v>0</v>
      </c>
      <c r="AM28" s="82">
        <v>208323</v>
      </c>
    </row>
    <row r="29" spans="1:39" x14ac:dyDescent="0.2">
      <c r="A29" s="69" t="s">
        <v>43</v>
      </c>
      <c r="B29" s="69" t="s">
        <v>17</v>
      </c>
      <c r="C29" s="101">
        <v>41</v>
      </c>
      <c r="D29" s="101">
        <v>27</v>
      </c>
      <c r="E29" s="101">
        <v>2</v>
      </c>
      <c r="F29" s="101">
        <v>5</v>
      </c>
      <c r="G29" s="101">
        <v>104</v>
      </c>
      <c r="H29" s="101">
        <v>12</v>
      </c>
      <c r="I29" s="101">
        <v>2</v>
      </c>
      <c r="J29" s="101">
        <v>6</v>
      </c>
      <c r="K29" s="101">
        <v>0</v>
      </c>
      <c r="L29" s="101">
        <v>10</v>
      </c>
      <c r="M29" s="101">
        <v>21</v>
      </c>
      <c r="N29" s="101">
        <v>16</v>
      </c>
      <c r="O29" s="101">
        <v>3</v>
      </c>
      <c r="P29" s="101">
        <v>79</v>
      </c>
      <c r="Q29" s="101">
        <v>97</v>
      </c>
      <c r="R29" s="101">
        <v>8</v>
      </c>
      <c r="S29" s="101">
        <v>85</v>
      </c>
      <c r="T29" s="101">
        <v>0</v>
      </c>
      <c r="U29" s="101">
        <v>0</v>
      </c>
      <c r="V29" s="101">
        <v>49</v>
      </c>
      <c r="W29" s="101">
        <v>0</v>
      </c>
      <c r="X29" s="101">
        <v>2</v>
      </c>
      <c r="Y29" s="101">
        <v>103</v>
      </c>
      <c r="Z29" s="101">
        <v>0</v>
      </c>
      <c r="AA29" s="101">
        <v>237</v>
      </c>
      <c r="AB29" s="101">
        <v>11</v>
      </c>
      <c r="AC29" s="101">
        <v>11</v>
      </c>
      <c r="AD29" s="101">
        <v>196</v>
      </c>
      <c r="AE29" s="101">
        <v>196</v>
      </c>
      <c r="AF29" s="101">
        <v>2</v>
      </c>
      <c r="AG29" s="101">
        <v>1</v>
      </c>
      <c r="AH29" s="101">
        <v>14</v>
      </c>
      <c r="AI29" s="101">
        <v>14</v>
      </c>
      <c r="AJ29" s="101">
        <v>0</v>
      </c>
      <c r="AK29" s="101">
        <v>20</v>
      </c>
      <c r="AL29" s="101">
        <v>9</v>
      </c>
      <c r="AM29" s="82">
        <v>78309</v>
      </c>
    </row>
    <row r="30" spans="1:39" x14ac:dyDescent="0.2">
      <c r="A30" s="69" t="s">
        <v>44</v>
      </c>
      <c r="B30" s="69" t="s">
        <v>15</v>
      </c>
      <c r="C30" s="101">
        <v>71</v>
      </c>
      <c r="D30" s="101">
        <v>12</v>
      </c>
      <c r="E30" s="101">
        <v>3</v>
      </c>
      <c r="F30" s="101">
        <v>17</v>
      </c>
      <c r="G30" s="101">
        <v>145</v>
      </c>
      <c r="H30" s="101">
        <v>51</v>
      </c>
      <c r="I30" s="101">
        <v>7</v>
      </c>
      <c r="J30" s="101">
        <v>51</v>
      </c>
      <c r="K30" s="101">
        <v>0</v>
      </c>
      <c r="L30" s="101">
        <v>42</v>
      </c>
      <c r="M30" s="101">
        <v>112</v>
      </c>
      <c r="N30" s="101">
        <v>45</v>
      </c>
      <c r="O30" s="101">
        <v>2</v>
      </c>
      <c r="P30" s="101">
        <v>227</v>
      </c>
      <c r="Q30" s="101">
        <v>735</v>
      </c>
      <c r="R30" s="101">
        <v>10</v>
      </c>
      <c r="S30" s="101">
        <v>297</v>
      </c>
      <c r="T30" s="101">
        <v>2</v>
      </c>
      <c r="U30" s="101">
        <v>1</v>
      </c>
      <c r="V30" s="101">
        <v>53</v>
      </c>
      <c r="W30" s="101">
        <v>2</v>
      </c>
      <c r="X30" s="101">
        <v>0</v>
      </c>
      <c r="Y30" s="101">
        <v>231</v>
      </c>
      <c r="Z30" s="101">
        <v>2</v>
      </c>
      <c r="AA30" s="101">
        <v>559</v>
      </c>
      <c r="AB30" s="101">
        <v>34</v>
      </c>
      <c r="AC30" s="101">
        <v>34</v>
      </c>
      <c r="AD30" s="101">
        <v>604</v>
      </c>
      <c r="AE30" s="101">
        <v>604</v>
      </c>
      <c r="AF30" s="101">
        <v>3</v>
      </c>
      <c r="AG30" s="101">
        <v>1</v>
      </c>
      <c r="AH30" s="101">
        <v>178</v>
      </c>
      <c r="AI30" s="101">
        <v>151</v>
      </c>
      <c r="AJ30" s="101">
        <v>1</v>
      </c>
      <c r="AK30" s="101">
        <v>194</v>
      </c>
      <c r="AL30" s="101">
        <v>35</v>
      </c>
      <c r="AM30" s="82">
        <v>978781</v>
      </c>
    </row>
    <row r="31" spans="1:39" x14ac:dyDescent="0.2">
      <c r="A31" s="69" t="s">
        <v>45</v>
      </c>
      <c r="B31" s="69" t="s">
        <v>22</v>
      </c>
      <c r="C31" s="101">
        <v>168</v>
      </c>
      <c r="D31" s="101">
        <v>40</v>
      </c>
      <c r="E31" s="101">
        <v>32</v>
      </c>
      <c r="F31" s="101">
        <v>73</v>
      </c>
      <c r="G31" s="101">
        <v>340</v>
      </c>
      <c r="H31" s="101">
        <v>135</v>
      </c>
      <c r="I31" s="101">
        <v>6</v>
      </c>
      <c r="J31" s="101">
        <v>51</v>
      </c>
      <c r="K31" s="101">
        <v>8</v>
      </c>
      <c r="L31" s="101">
        <v>103</v>
      </c>
      <c r="M31" s="101">
        <v>350</v>
      </c>
      <c r="N31" s="101">
        <v>159</v>
      </c>
      <c r="O31" s="101">
        <v>31</v>
      </c>
      <c r="P31" s="101">
        <v>573</v>
      </c>
      <c r="Q31" s="101">
        <v>1442</v>
      </c>
      <c r="R31" s="101">
        <v>15</v>
      </c>
      <c r="S31" s="101">
        <v>709</v>
      </c>
      <c r="T31" s="101">
        <v>20</v>
      </c>
      <c r="U31" s="101">
        <v>1</v>
      </c>
      <c r="V31" s="101">
        <v>106</v>
      </c>
      <c r="W31" s="101">
        <v>6</v>
      </c>
      <c r="X31" s="101">
        <v>1</v>
      </c>
      <c r="Y31" s="101">
        <v>629</v>
      </c>
      <c r="Z31" s="101">
        <v>10</v>
      </c>
      <c r="AA31" s="101">
        <v>1230</v>
      </c>
      <c r="AB31" s="101">
        <v>54</v>
      </c>
      <c r="AC31" s="101">
        <v>54</v>
      </c>
      <c r="AD31" s="101">
        <v>1405</v>
      </c>
      <c r="AE31" s="101">
        <v>1405</v>
      </c>
      <c r="AF31" s="101">
        <v>2</v>
      </c>
      <c r="AG31" s="101">
        <v>4</v>
      </c>
      <c r="AH31" s="101">
        <v>320</v>
      </c>
      <c r="AI31" s="101">
        <v>90</v>
      </c>
      <c r="AJ31" s="101">
        <v>1</v>
      </c>
      <c r="AK31" s="101">
        <v>226</v>
      </c>
      <c r="AL31" s="101">
        <v>103</v>
      </c>
      <c r="AM31" s="82">
        <v>2613797</v>
      </c>
    </row>
    <row r="32" spans="1:39" x14ac:dyDescent="0.2">
      <c r="A32" s="69" t="s">
        <v>46</v>
      </c>
      <c r="B32" s="69" t="s">
        <v>30</v>
      </c>
      <c r="C32" s="101">
        <v>6</v>
      </c>
      <c r="D32" s="101">
        <v>3</v>
      </c>
      <c r="E32" s="101">
        <v>0</v>
      </c>
      <c r="F32" s="101">
        <v>0</v>
      </c>
      <c r="G32" s="101">
        <v>39</v>
      </c>
      <c r="H32" s="101">
        <v>4</v>
      </c>
      <c r="I32" s="101">
        <v>0</v>
      </c>
      <c r="J32" s="101">
        <v>2</v>
      </c>
      <c r="K32" s="101">
        <v>0</v>
      </c>
      <c r="L32" s="101">
        <v>4</v>
      </c>
      <c r="M32" s="101">
        <v>25</v>
      </c>
      <c r="N32" s="101">
        <v>6</v>
      </c>
      <c r="O32" s="101">
        <v>0</v>
      </c>
      <c r="P32" s="101">
        <v>41</v>
      </c>
      <c r="Q32" s="101">
        <v>73</v>
      </c>
      <c r="R32" s="101">
        <v>2</v>
      </c>
      <c r="S32" s="101">
        <v>63</v>
      </c>
      <c r="T32" s="101">
        <v>0</v>
      </c>
      <c r="U32" s="101">
        <v>0</v>
      </c>
      <c r="V32" s="101">
        <v>9</v>
      </c>
      <c r="W32" s="101">
        <v>0</v>
      </c>
      <c r="X32" s="101">
        <v>0</v>
      </c>
      <c r="Y32" s="101">
        <v>61</v>
      </c>
      <c r="Z32" s="101">
        <v>0</v>
      </c>
      <c r="AA32" s="101">
        <v>192</v>
      </c>
      <c r="AB32" s="101">
        <v>5</v>
      </c>
      <c r="AC32" s="101">
        <v>5</v>
      </c>
      <c r="AD32" s="101">
        <v>131</v>
      </c>
      <c r="AE32" s="101">
        <v>131</v>
      </c>
      <c r="AF32" s="101">
        <v>0</v>
      </c>
      <c r="AG32" s="101">
        <v>0</v>
      </c>
      <c r="AH32" s="101">
        <v>42</v>
      </c>
      <c r="AI32" s="101">
        <v>5</v>
      </c>
      <c r="AJ32" s="101">
        <v>1</v>
      </c>
      <c r="AK32" s="101">
        <v>26</v>
      </c>
      <c r="AL32" s="101">
        <v>5</v>
      </c>
      <c r="AM32" s="82">
        <v>291495</v>
      </c>
    </row>
    <row r="33" spans="1:39" x14ac:dyDescent="0.2">
      <c r="A33" s="69" t="s">
        <v>47</v>
      </c>
      <c r="B33" s="69" t="s">
        <v>17</v>
      </c>
      <c r="C33" s="101">
        <v>123</v>
      </c>
      <c r="D33" s="101">
        <v>79</v>
      </c>
      <c r="E33" s="101">
        <v>14</v>
      </c>
      <c r="F33" s="101">
        <v>89</v>
      </c>
      <c r="G33" s="101">
        <v>495</v>
      </c>
      <c r="H33" s="101">
        <v>277</v>
      </c>
      <c r="I33" s="101">
        <v>6</v>
      </c>
      <c r="J33" s="101">
        <v>23</v>
      </c>
      <c r="K33" s="101">
        <v>21</v>
      </c>
      <c r="L33" s="101">
        <v>90</v>
      </c>
      <c r="M33" s="101">
        <v>558</v>
      </c>
      <c r="N33" s="101">
        <v>0</v>
      </c>
      <c r="O33" s="101">
        <v>11</v>
      </c>
      <c r="P33" s="101">
        <v>591</v>
      </c>
      <c r="Q33" s="101">
        <v>1660</v>
      </c>
      <c r="R33" s="101">
        <v>44</v>
      </c>
      <c r="S33" s="101">
        <v>1019</v>
      </c>
      <c r="T33" s="101">
        <v>7</v>
      </c>
      <c r="U33" s="101">
        <v>1</v>
      </c>
      <c r="V33" s="101">
        <v>124</v>
      </c>
      <c r="W33" s="101">
        <v>23</v>
      </c>
      <c r="X33" s="101">
        <v>5</v>
      </c>
      <c r="Y33" s="101">
        <v>753</v>
      </c>
      <c r="Z33" s="101">
        <v>35</v>
      </c>
      <c r="AA33" s="101">
        <v>2664</v>
      </c>
      <c r="AB33" s="101">
        <v>48</v>
      </c>
      <c r="AC33" s="101">
        <v>48</v>
      </c>
      <c r="AD33" s="101">
        <v>3022</v>
      </c>
      <c r="AE33" s="101">
        <v>3022</v>
      </c>
      <c r="AF33" s="101">
        <v>2</v>
      </c>
      <c r="AG33" s="101">
        <v>5</v>
      </c>
      <c r="AH33" s="101">
        <v>1310</v>
      </c>
      <c r="AI33" s="101">
        <v>126</v>
      </c>
      <c r="AJ33" s="101">
        <v>13</v>
      </c>
      <c r="AK33" s="101">
        <v>383</v>
      </c>
      <c r="AL33" s="101">
        <v>146</v>
      </c>
      <c r="AM33" s="82">
        <v>1055502</v>
      </c>
    </row>
    <row r="34" spans="1:39" x14ac:dyDescent="0.2">
      <c r="A34" s="69" t="s">
        <v>48</v>
      </c>
      <c r="B34" s="69" t="s">
        <v>15</v>
      </c>
      <c r="C34" s="101">
        <v>7</v>
      </c>
      <c r="D34" s="101">
        <v>4</v>
      </c>
      <c r="E34" s="101">
        <v>0</v>
      </c>
      <c r="F34" s="101">
        <v>3</v>
      </c>
      <c r="G34" s="101">
        <v>20</v>
      </c>
      <c r="H34" s="101">
        <v>11</v>
      </c>
      <c r="I34" s="101">
        <v>0</v>
      </c>
      <c r="J34" s="101">
        <v>0</v>
      </c>
      <c r="K34" s="101">
        <v>1</v>
      </c>
      <c r="L34" s="101">
        <v>17</v>
      </c>
      <c r="M34" s="101">
        <v>45</v>
      </c>
      <c r="N34" s="101">
        <v>15</v>
      </c>
      <c r="O34" s="101">
        <v>0</v>
      </c>
      <c r="P34" s="101">
        <v>30</v>
      </c>
      <c r="Q34" s="101">
        <v>76</v>
      </c>
      <c r="R34" s="101">
        <v>3</v>
      </c>
      <c r="S34" s="101">
        <v>125</v>
      </c>
      <c r="T34" s="101">
        <v>1</v>
      </c>
      <c r="U34" s="101">
        <v>0</v>
      </c>
      <c r="V34" s="101">
        <v>1</v>
      </c>
      <c r="W34" s="101">
        <v>4</v>
      </c>
      <c r="X34" s="101">
        <v>0</v>
      </c>
      <c r="Y34" s="101">
        <v>48</v>
      </c>
      <c r="Z34" s="101">
        <v>3</v>
      </c>
      <c r="AA34" s="101">
        <v>158</v>
      </c>
      <c r="AB34" s="101">
        <v>0</v>
      </c>
      <c r="AC34" s="101">
        <v>0</v>
      </c>
      <c r="AD34" s="101">
        <v>355</v>
      </c>
      <c r="AE34" s="101">
        <v>355</v>
      </c>
      <c r="AF34" s="101">
        <v>0</v>
      </c>
      <c r="AG34" s="101">
        <v>0</v>
      </c>
      <c r="AH34" s="101">
        <v>69</v>
      </c>
      <c r="AI34" s="101">
        <v>16</v>
      </c>
      <c r="AJ34" s="101">
        <v>0</v>
      </c>
      <c r="AK34" s="101">
        <v>44</v>
      </c>
      <c r="AL34" s="101">
        <v>5</v>
      </c>
      <c r="AM34" s="82">
        <v>226566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0</v>
      </c>
      <c r="G35" s="101">
        <v>24</v>
      </c>
      <c r="H35" s="101">
        <v>8</v>
      </c>
      <c r="I35" s="101">
        <v>0</v>
      </c>
      <c r="J35" s="101">
        <v>1</v>
      </c>
      <c r="K35" s="101">
        <v>1</v>
      </c>
      <c r="L35" s="101">
        <v>1</v>
      </c>
      <c r="M35" s="101">
        <v>0</v>
      </c>
      <c r="N35" s="101">
        <v>6</v>
      </c>
      <c r="O35" s="101">
        <v>1</v>
      </c>
      <c r="P35" s="101">
        <v>52</v>
      </c>
      <c r="Q35" s="101">
        <v>66</v>
      </c>
      <c r="R35" s="101">
        <v>2</v>
      </c>
      <c r="S35" s="101">
        <v>54</v>
      </c>
      <c r="T35" s="101">
        <v>1</v>
      </c>
      <c r="U35" s="101">
        <v>0</v>
      </c>
      <c r="V35" s="101">
        <v>11</v>
      </c>
      <c r="W35" s="101">
        <v>1</v>
      </c>
      <c r="X35" s="101">
        <v>0</v>
      </c>
      <c r="Y35" s="101">
        <v>0</v>
      </c>
      <c r="Z35" s="101">
        <v>4</v>
      </c>
      <c r="AA35" s="101">
        <v>62</v>
      </c>
      <c r="AB35" s="101">
        <v>2</v>
      </c>
      <c r="AC35" s="101">
        <v>2</v>
      </c>
      <c r="AD35" s="101">
        <v>122</v>
      </c>
      <c r="AE35" s="101">
        <v>122</v>
      </c>
      <c r="AF35" s="101">
        <v>0</v>
      </c>
      <c r="AG35" s="101">
        <v>0</v>
      </c>
      <c r="AH35" s="101">
        <v>19</v>
      </c>
      <c r="AI35" s="101">
        <v>22</v>
      </c>
      <c r="AJ35" s="101">
        <v>1</v>
      </c>
      <c r="AK35" s="101">
        <v>46</v>
      </c>
      <c r="AL35" s="101">
        <v>3</v>
      </c>
      <c r="AM35" s="82">
        <v>1116255</v>
      </c>
    </row>
    <row r="36" spans="1:39" x14ac:dyDescent="0.2">
      <c r="A36" s="69" t="s">
        <v>50</v>
      </c>
      <c r="B36" s="69" t="s">
        <v>17</v>
      </c>
      <c r="C36" s="101">
        <v>9</v>
      </c>
      <c r="D36" s="101">
        <v>7</v>
      </c>
      <c r="E36" s="101">
        <v>0</v>
      </c>
      <c r="F36" s="101">
        <v>14</v>
      </c>
      <c r="G36" s="101">
        <v>21</v>
      </c>
      <c r="H36" s="101">
        <v>7</v>
      </c>
      <c r="I36" s="101">
        <v>4</v>
      </c>
      <c r="J36" s="101">
        <v>2</v>
      </c>
      <c r="K36" s="101">
        <v>9</v>
      </c>
      <c r="L36" s="101">
        <v>13</v>
      </c>
      <c r="M36" s="101">
        <v>133</v>
      </c>
      <c r="N36" s="101">
        <v>4</v>
      </c>
      <c r="O36" s="101">
        <v>0</v>
      </c>
      <c r="P36" s="101">
        <v>64</v>
      </c>
      <c r="Q36" s="101">
        <v>60</v>
      </c>
      <c r="R36" s="101">
        <v>8</v>
      </c>
      <c r="S36" s="101">
        <v>142</v>
      </c>
      <c r="T36" s="101">
        <v>0</v>
      </c>
      <c r="U36" s="101">
        <v>0</v>
      </c>
      <c r="V36" s="101">
        <v>4</v>
      </c>
      <c r="W36" s="101">
        <v>3</v>
      </c>
      <c r="X36" s="101">
        <v>0</v>
      </c>
      <c r="Y36" s="101">
        <v>50</v>
      </c>
      <c r="Z36" s="101">
        <v>4</v>
      </c>
      <c r="AA36" s="101">
        <v>172</v>
      </c>
      <c r="AB36" s="101">
        <v>0</v>
      </c>
      <c r="AC36" s="101">
        <v>0</v>
      </c>
      <c r="AD36" s="101">
        <v>387</v>
      </c>
      <c r="AE36" s="101">
        <v>387</v>
      </c>
      <c r="AF36" s="101">
        <v>0</v>
      </c>
      <c r="AG36" s="101">
        <v>1</v>
      </c>
      <c r="AH36" s="101">
        <v>149</v>
      </c>
      <c r="AI36" s="101">
        <v>31</v>
      </c>
      <c r="AJ36" s="101">
        <v>0</v>
      </c>
      <c r="AK36" s="101">
        <v>49</v>
      </c>
      <c r="AL36" s="101">
        <v>14</v>
      </c>
      <c r="AM36" s="82">
        <v>374994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1</v>
      </c>
      <c r="Q37" s="101">
        <v>2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3</v>
      </c>
      <c r="AB37" s="101">
        <v>0</v>
      </c>
      <c r="AC37" s="101">
        <v>0</v>
      </c>
      <c r="AD37" s="101">
        <v>2</v>
      </c>
      <c r="AE37" s="101">
        <v>2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138998</v>
      </c>
    </row>
    <row r="38" spans="1:39" x14ac:dyDescent="0.2">
      <c r="A38" s="69" t="s">
        <v>52</v>
      </c>
      <c r="B38" s="69" t="s">
        <v>15</v>
      </c>
      <c r="C38" s="101">
        <v>25</v>
      </c>
      <c r="D38" s="101">
        <v>20</v>
      </c>
      <c r="E38" s="101">
        <v>1</v>
      </c>
      <c r="F38" s="101">
        <v>19</v>
      </c>
      <c r="G38" s="101">
        <v>46</v>
      </c>
      <c r="H38" s="101">
        <v>53</v>
      </c>
      <c r="I38" s="101">
        <v>0</v>
      </c>
      <c r="J38" s="101">
        <v>14</v>
      </c>
      <c r="K38" s="101">
        <v>2</v>
      </c>
      <c r="L38" s="101">
        <v>30</v>
      </c>
      <c r="M38" s="101">
        <v>73</v>
      </c>
      <c r="N38" s="101">
        <v>38</v>
      </c>
      <c r="O38" s="101">
        <v>4</v>
      </c>
      <c r="P38" s="101">
        <v>268</v>
      </c>
      <c r="Q38" s="101">
        <v>659</v>
      </c>
      <c r="R38" s="101">
        <v>4</v>
      </c>
      <c r="S38" s="101">
        <v>197</v>
      </c>
      <c r="T38" s="101">
        <v>0</v>
      </c>
      <c r="U38" s="101">
        <v>0</v>
      </c>
      <c r="V38" s="101">
        <v>25</v>
      </c>
      <c r="W38" s="101">
        <v>1</v>
      </c>
      <c r="X38" s="101">
        <v>0</v>
      </c>
      <c r="Y38" s="101">
        <v>84</v>
      </c>
      <c r="Z38" s="101">
        <v>0</v>
      </c>
      <c r="AA38" s="101">
        <v>500</v>
      </c>
      <c r="AB38" s="101">
        <v>6</v>
      </c>
      <c r="AC38" s="101">
        <v>6</v>
      </c>
      <c r="AD38" s="101">
        <v>659</v>
      </c>
      <c r="AE38" s="101">
        <v>659</v>
      </c>
      <c r="AF38" s="101">
        <v>4</v>
      </c>
      <c r="AG38" s="101">
        <v>0</v>
      </c>
      <c r="AH38" s="101">
        <v>209</v>
      </c>
      <c r="AI38" s="101">
        <v>112</v>
      </c>
      <c r="AJ38" s="101">
        <v>3</v>
      </c>
      <c r="AK38" s="101">
        <v>229</v>
      </c>
      <c r="AL38" s="101">
        <v>18</v>
      </c>
      <c r="AM38" s="82">
        <v>1110075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12</v>
      </c>
      <c r="Q39" s="101">
        <v>41</v>
      </c>
      <c r="R39" s="101">
        <v>0</v>
      </c>
      <c r="S39" s="101">
        <v>26</v>
      </c>
      <c r="T39" s="101">
        <v>0</v>
      </c>
      <c r="U39" s="101">
        <v>0</v>
      </c>
      <c r="V39" s="101">
        <v>6</v>
      </c>
      <c r="W39" s="101">
        <v>0</v>
      </c>
      <c r="X39" s="101">
        <v>0</v>
      </c>
      <c r="Y39" s="101">
        <v>5</v>
      </c>
      <c r="Z39" s="101">
        <v>0</v>
      </c>
      <c r="AA39" s="101">
        <v>52</v>
      </c>
      <c r="AB39" s="101">
        <v>3</v>
      </c>
      <c r="AC39" s="101">
        <v>3</v>
      </c>
      <c r="AD39" s="101">
        <v>84</v>
      </c>
      <c r="AE39" s="101">
        <v>84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24</v>
      </c>
      <c r="AL39" s="101">
        <v>1</v>
      </c>
      <c r="AM39" s="82">
        <v>131807</v>
      </c>
    </row>
    <row r="40" spans="1:39" x14ac:dyDescent="0.2">
      <c r="A40" s="69" t="s">
        <v>54</v>
      </c>
      <c r="B40" s="69" t="s">
        <v>13</v>
      </c>
      <c r="C40" s="101">
        <v>10</v>
      </c>
      <c r="D40" s="101">
        <v>6</v>
      </c>
      <c r="E40" s="101">
        <v>3</v>
      </c>
      <c r="F40" s="101">
        <v>11</v>
      </c>
      <c r="G40" s="101">
        <v>33</v>
      </c>
      <c r="H40" s="101">
        <v>22</v>
      </c>
      <c r="I40" s="101">
        <v>0</v>
      </c>
      <c r="J40" s="101">
        <v>5</v>
      </c>
      <c r="K40" s="101">
        <v>0</v>
      </c>
      <c r="L40" s="101">
        <v>6</v>
      </c>
      <c r="M40" s="101">
        <v>29</v>
      </c>
      <c r="N40" s="101">
        <v>8</v>
      </c>
      <c r="O40" s="101">
        <v>3</v>
      </c>
      <c r="P40" s="101">
        <v>90</v>
      </c>
      <c r="Q40" s="101">
        <v>127</v>
      </c>
      <c r="R40" s="101">
        <v>1</v>
      </c>
      <c r="S40" s="101">
        <v>110</v>
      </c>
      <c r="T40" s="101">
        <v>0</v>
      </c>
      <c r="U40" s="101">
        <v>0</v>
      </c>
      <c r="V40" s="101">
        <v>4</v>
      </c>
      <c r="W40" s="101">
        <v>1</v>
      </c>
      <c r="X40" s="101">
        <v>0</v>
      </c>
      <c r="Y40" s="101">
        <v>98</v>
      </c>
      <c r="Z40" s="101">
        <v>7</v>
      </c>
      <c r="AA40" s="101">
        <v>210</v>
      </c>
      <c r="AB40" s="101">
        <v>4</v>
      </c>
      <c r="AC40" s="101">
        <v>4</v>
      </c>
      <c r="AD40" s="101">
        <v>252</v>
      </c>
      <c r="AE40" s="101">
        <v>252</v>
      </c>
      <c r="AF40" s="101">
        <v>0</v>
      </c>
      <c r="AG40" s="101">
        <v>2</v>
      </c>
      <c r="AH40" s="101">
        <v>70</v>
      </c>
      <c r="AI40" s="101">
        <v>22</v>
      </c>
      <c r="AJ40" s="101">
        <v>0</v>
      </c>
      <c r="AK40" s="101">
        <v>61</v>
      </c>
      <c r="AL40" s="101">
        <v>3</v>
      </c>
      <c r="AM40" s="82">
        <v>439262</v>
      </c>
    </row>
    <row r="41" spans="1:39" x14ac:dyDescent="0.2">
      <c r="A41" s="69" t="s">
        <v>55</v>
      </c>
      <c r="B41" s="69" t="s">
        <v>15</v>
      </c>
      <c r="C41" s="101">
        <v>241</v>
      </c>
      <c r="D41" s="101">
        <v>83</v>
      </c>
      <c r="E41" s="101">
        <v>17</v>
      </c>
      <c r="F41" s="101">
        <v>41</v>
      </c>
      <c r="G41" s="101">
        <v>348</v>
      </c>
      <c r="H41" s="101">
        <v>123</v>
      </c>
      <c r="I41" s="101">
        <v>0</v>
      </c>
      <c r="J41" s="101">
        <v>89</v>
      </c>
      <c r="K41" s="101">
        <v>3</v>
      </c>
      <c r="L41" s="101">
        <v>231</v>
      </c>
      <c r="M41" s="101">
        <v>388</v>
      </c>
      <c r="N41" s="101">
        <v>105</v>
      </c>
      <c r="O41" s="101">
        <v>31</v>
      </c>
      <c r="P41" s="101">
        <v>572</v>
      </c>
      <c r="Q41" s="101">
        <v>1965</v>
      </c>
      <c r="R41" s="101">
        <v>31</v>
      </c>
      <c r="S41" s="101">
        <v>838</v>
      </c>
      <c r="T41" s="101">
        <v>1</v>
      </c>
      <c r="U41" s="101">
        <v>0</v>
      </c>
      <c r="V41" s="101">
        <v>178</v>
      </c>
      <c r="W41" s="101">
        <v>1</v>
      </c>
      <c r="X41" s="101">
        <v>0</v>
      </c>
      <c r="Y41" s="101">
        <v>720</v>
      </c>
      <c r="Z41" s="101">
        <v>3</v>
      </c>
      <c r="AA41" s="101">
        <v>1474</v>
      </c>
      <c r="AB41" s="101">
        <v>72</v>
      </c>
      <c r="AC41" s="101">
        <v>72</v>
      </c>
      <c r="AD41" s="101">
        <v>1782</v>
      </c>
      <c r="AE41" s="101">
        <v>1782</v>
      </c>
      <c r="AF41" s="101">
        <v>2</v>
      </c>
      <c r="AG41" s="101">
        <v>9</v>
      </c>
      <c r="AH41" s="101">
        <v>585</v>
      </c>
      <c r="AI41" s="101">
        <v>188</v>
      </c>
      <c r="AJ41" s="101">
        <v>0</v>
      </c>
      <c r="AK41" s="101">
        <v>336</v>
      </c>
      <c r="AL41" s="101">
        <v>85</v>
      </c>
      <c r="AM41" s="82">
        <v>1000617</v>
      </c>
    </row>
    <row r="42" spans="1:39" x14ac:dyDescent="0.2">
      <c r="A42" s="69" t="s">
        <v>56</v>
      </c>
      <c r="B42" s="69" t="s">
        <v>17</v>
      </c>
      <c r="C42" s="101">
        <v>155</v>
      </c>
      <c r="D42" s="101">
        <v>311</v>
      </c>
      <c r="E42" s="101">
        <v>15</v>
      </c>
      <c r="F42" s="101">
        <v>112</v>
      </c>
      <c r="G42" s="101">
        <v>1065</v>
      </c>
      <c r="H42" s="101">
        <v>461</v>
      </c>
      <c r="I42" s="101">
        <v>36</v>
      </c>
      <c r="J42" s="101">
        <v>84</v>
      </c>
      <c r="K42" s="101">
        <v>21</v>
      </c>
      <c r="L42" s="101">
        <v>271</v>
      </c>
      <c r="M42" s="101">
        <v>852</v>
      </c>
      <c r="N42" s="101">
        <v>433</v>
      </c>
      <c r="O42" s="101">
        <v>37</v>
      </c>
      <c r="P42" s="101">
        <v>1064</v>
      </c>
      <c r="Q42" s="101">
        <v>1617</v>
      </c>
      <c r="R42" s="101">
        <v>126</v>
      </c>
      <c r="S42" s="101">
        <v>2333</v>
      </c>
      <c r="T42" s="101">
        <v>15</v>
      </c>
      <c r="U42" s="101">
        <v>0</v>
      </c>
      <c r="V42" s="101">
        <v>258</v>
      </c>
      <c r="W42" s="101">
        <v>26</v>
      </c>
      <c r="X42" s="101">
        <v>10</v>
      </c>
      <c r="Y42" s="101">
        <v>1413</v>
      </c>
      <c r="Z42" s="101">
        <v>79</v>
      </c>
      <c r="AA42" s="101">
        <v>2484</v>
      </c>
      <c r="AB42" s="101">
        <v>62</v>
      </c>
      <c r="AC42" s="101">
        <v>62</v>
      </c>
      <c r="AD42" s="101">
        <v>3481</v>
      </c>
      <c r="AE42" s="101">
        <v>3481</v>
      </c>
      <c r="AF42" s="101">
        <v>9</v>
      </c>
      <c r="AG42" s="101">
        <v>24</v>
      </c>
      <c r="AH42" s="101">
        <v>1412</v>
      </c>
      <c r="AI42" s="101">
        <v>163</v>
      </c>
      <c r="AJ42" s="101">
        <v>6</v>
      </c>
      <c r="AK42" s="101">
        <v>547</v>
      </c>
      <c r="AL42" s="101">
        <v>72</v>
      </c>
      <c r="AM42" s="82">
        <v>1363766</v>
      </c>
    </row>
    <row r="43" spans="1:39" x14ac:dyDescent="0.2">
      <c r="A43" s="69" t="s">
        <v>57</v>
      </c>
      <c r="B43" s="69" t="s">
        <v>17</v>
      </c>
      <c r="C43" s="101">
        <v>99</v>
      </c>
      <c r="D43" s="101">
        <v>58</v>
      </c>
      <c r="E43" s="101">
        <v>7</v>
      </c>
      <c r="F43" s="101">
        <v>16</v>
      </c>
      <c r="G43" s="101">
        <v>276</v>
      </c>
      <c r="H43" s="101">
        <v>69</v>
      </c>
      <c r="I43" s="101">
        <v>1</v>
      </c>
      <c r="J43" s="101">
        <v>23</v>
      </c>
      <c r="K43" s="101">
        <v>23</v>
      </c>
      <c r="L43" s="101">
        <v>105</v>
      </c>
      <c r="M43" s="101">
        <v>357</v>
      </c>
      <c r="N43" s="101">
        <v>109</v>
      </c>
      <c r="O43" s="101">
        <v>19</v>
      </c>
      <c r="P43" s="101">
        <v>360</v>
      </c>
      <c r="Q43" s="101">
        <v>640</v>
      </c>
      <c r="R43" s="101">
        <v>18</v>
      </c>
      <c r="S43" s="101">
        <v>556</v>
      </c>
      <c r="T43" s="101">
        <v>3</v>
      </c>
      <c r="U43" s="101">
        <v>0</v>
      </c>
      <c r="V43" s="101">
        <v>70</v>
      </c>
      <c r="W43" s="101">
        <v>4</v>
      </c>
      <c r="X43" s="101">
        <v>1</v>
      </c>
      <c r="Y43" s="101">
        <v>391</v>
      </c>
      <c r="Z43" s="101">
        <v>53</v>
      </c>
      <c r="AA43" s="101">
        <v>994</v>
      </c>
      <c r="AB43" s="101">
        <v>45</v>
      </c>
      <c r="AC43" s="101">
        <v>45</v>
      </c>
      <c r="AD43" s="101">
        <v>1091</v>
      </c>
      <c r="AE43" s="101">
        <v>1091</v>
      </c>
      <c r="AF43" s="101">
        <v>4</v>
      </c>
      <c r="AG43" s="101">
        <v>4</v>
      </c>
      <c r="AH43" s="101">
        <v>343</v>
      </c>
      <c r="AI43" s="101">
        <v>89</v>
      </c>
      <c r="AJ43" s="101">
        <v>4</v>
      </c>
      <c r="AK43" s="101">
        <v>162</v>
      </c>
      <c r="AL43" s="101">
        <v>21</v>
      </c>
      <c r="AM43" s="82">
        <v>370497</v>
      </c>
    </row>
    <row r="44" spans="1:39" x14ac:dyDescent="0.2">
      <c r="A44" s="69" t="s">
        <v>58</v>
      </c>
      <c r="B44" s="69" t="s">
        <v>15</v>
      </c>
      <c r="C44" s="101">
        <v>8</v>
      </c>
      <c r="D44" s="101">
        <v>3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1</v>
      </c>
      <c r="N44" s="101">
        <v>4</v>
      </c>
      <c r="O44" s="101">
        <v>0</v>
      </c>
      <c r="P44" s="101">
        <v>6</v>
      </c>
      <c r="Q44" s="101">
        <v>9</v>
      </c>
      <c r="R44" s="101">
        <v>0</v>
      </c>
      <c r="S44" s="101">
        <v>4</v>
      </c>
      <c r="T44" s="101">
        <v>0</v>
      </c>
      <c r="U44" s="101">
        <v>0</v>
      </c>
      <c r="V44" s="101">
        <v>1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1</v>
      </c>
      <c r="AC44" s="101">
        <v>1</v>
      </c>
      <c r="AD44" s="101">
        <v>8</v>
      </c>
      <c r="AE44" s="101">
        <v>8</v>
      </c>
      <c r="AF44" s="101">
        <v>0</v>
      </c>
      <c r="AG44" s="101">
        <v>0</v>
      </c>
      <c r="AH44" s="101">
        <v>4</v>
      </c>
      <c r="AI44" s="101">
        <v>4</v>
      </c>
      <c r="AJ44" s="101">
        <v>0</v>
      </c>
      <c r="AK44" s="101">
        <v>0</v>
      </c>
      <c r="AL44" s="101">
        <v>0</v>
      </c>
      <c r="AM44" s="82">
        <v>273040</v>
      </c>
    </row>
    <row r="45" spans="1:39" x14ac:dyDescent="0.2">
      <c r="A45" s="69" t="s">
        <v>59</v>
      </c>
      <c r="B45" s="69" t="s">
        <v>17</v>
      </c>
      <c r="C45" s="101">
        <v>173</v>
      </c>
      <c r="D45" s="101">
        <v>97</v>
      </c>
      <c r="E45" s="101">
        <v>6</v>
      </c>
      <c r="F45" s="101">
        <v>49</v>
      </c>
      <c r="G45" s="101">
        <v>493</v>
      </c>
      <c r="H45" s="101">
        <v>214</v>
      </c>
      <c r="I45" s="101">
        <v>2</v>
      </c>
      <c r="J45" s="101">
        <v>58</v>
      </c>
      <c r="K45" s="101">
        <v>14</v>
      </c>
      <c r="L45" s="101">
        <v>167</v>
      </c>
      <c r="M45" s="101">
        <v>224</v>
      </c>
      <c r="N45" s="101">
        <v>133</v>
      </c>
      <c r="O45" s="101">
        <v>17</v>
      </c>
      <c r="P45" s="101">
        <v>482</v>
      </c>
      <c r="Q45" s="101">
        <v>813</v>
      </c>
      <c r="R45" s="101">
        <v>8</v>
      </c>
      <c r="S45" s="101">
        <v>683</v>
      </c>
      <c r="T45" s="101">
        <v>4</v>
      </c>
      <c r="U45" s="101">
        <v>2</v>
      </c>
      <c r="V45" s="101">
        <v>154</v>
      </c>
      <c r="W45" s="101">
        <v>9</v>
      </c>
      <c r="X45" s="101">
        <v>2</v>
      </c>
      <c r="Y45" s="101">
        <v>463</v>
      </c>
      <c r="Z45" s="101">
        <v>11</v>
      </c>
      <c r="AA45" s="101">
        <v>989</v>
      </c>
      <c r="AB45" s="101">
        <v>43</v>
      </c>
      <c r="AC45" s="101">
        <v>43</v>
      </c>
      <c r="AD45" s="101">
        <v>1122</v>
      </c>
      <c r="AE45" s="101">
        <v>1122</v>
      </c>
      <c r="AF45" s="101">
        <v>1</v>
      </c>
      <c r="AG45" s="101">
        <v>7</v>
      </c>
      <c r="AH45" s="101">
        <v>286</v>
      </c>
      <c r="AI45" s="101">
        <v>86</v>
      </c>
      <c r="AJ45" s="101">
        <v>3</v>
      </c>
      <c r="AK45" s="101">
        <v>146</v>
      </c>
      <c r="AL45" s="101">
        <v>20</v>
      </c>
      <c r="AM45" s="82">
        <v>636481</v>
      </c>
    </row>
    <row r="46" spans="1:39" x14ac:dyDescent="0.2">
      <c r="A46" s="69" t="s">
        <v>60</v>
      </c>
      <c r="B46" s="69" t="s">
        <v>15</v>
      </c>
      <c r="C46" s="101">
        <v>9</v>
      </c>
      <c r="D46" s="101">
        <v>0</v>
      </c>
      <c r="E46" s="101">
        <v>0</v>
      </c>
      <c r="F46" s="101">
        <v>0</v>
      </c>
      <c r="G46" s="101">
        <v>1</v>
      </c>
      <c r="H46" s="101">
        <v>2</v>
      </c>
      <c r="I46" s="101">
        <v>0</v>
      </c>
      <c r="J46" s="101">
        <v>1</v>
      </c>
      <c r="K46" s="101">
        <v>0</v>
      </c>
      <c r="L46" s="101">
        <v>2</v>
      </c>
      <c r="M46" s="101">
        <v>1</v>
      </c>
      <c r="N46" s="101">
        <v>4</v>
      </c>
      <c r="O46" s="101">
        <v>0</v>
      </c>
      <c r="P46" s="101">
        <v>7</v>
      </c>
      <c r="Q46" s="101">
        <v>27</v>
      </c>
      <c r="R46" s="101">
        <v>1</v>
      </c>
      <c r="S46" s="101">
        <v>10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7</v>
      </c>
      <c r="Z46" s="101">
        <v>0</v>
      </c>
      <c r="AA46" s="101">
        <v>16</v>
      </c>
      <c r="AB46" s="101">
        <v>0</v>
      </c>
      <c r="AC46" s="101">
        <v>0</v>
      </c>
      <c r="AD46" s="101">
        <v>18</v>
      </c>
      <c r="AE46" s="101">
        <v>18</v>
      </c>
      <c r="AF46" s="101">
        <v>0</v>
      </c>
      <c r="AG46" s="101">
        <v>0</v>
      </c>
      <c r="AH46" s="101">
        <v>3</v>
      </c>
      <c r="AI46" s="101">
        <v>2</v>
      </c>
      <c r="AJ46" s="101">
        <v>0</v>
      </c>
      <c r="AK46" s="101">
        <v>4</v>
      </c>
      <c r="AL46" s="101">
        <v>1</v>
      </c>
      <c r="AM46" s="82">
        <v>1705519</v>
      </c>
    </row>
    <row r="47" spans="1:39" x14ac:dyDescent="0.2">
      <c r="A47" s="69" t="s">
        <v>61</v>
      </c>
      <c r="B47" s="69" t="s">
        <v>15</v>
      </c>
      <c r="C47" s="101">
        <v>115</v>
      </c>
      <c r="D47" s="101">
        <v>42</v>
      </c>
      <c r="E47" s="101">
        <v>12</v>
      </c>
      <c r="F47" s="101">
        <v>28</v>
      </c>
      <c r="G47" s="101">
        <v>386</v>
      </c>
      <c r="H47" s="101">
        <v>166</v>
      </c>
      <c r="I47" s="101">
        <v>0</v>
      </c>
      <c r="J47" s="101">
        <v>93</v>
      </c>
      <c r="K47" s="101">
        <v>19</v>
      </c>
      <c r="L47" s="101">
        <v>110</v>
      </c>
      <c r="M47" s="101">
        <v>405</v>
      </c>
      <c r="N47" s="101">
        <v>205</v>
      </c>
      <c r="O47" s="101">
        <v>36</v>
      </c>
      <c r="P47" s="101">
        <v>702</v>
      </c>
      <c r="Q47" s="101">
        <v>1501</v>
      </c>
      <c r="R47" s="101">
        <v>36</v>
      </c>
      <c r="S47" s="101">
        <v>757</v>
      </c>
      <c r="T47" s="101">
        <v>2</v>
      </c>
      <c r="U47" s="101">
        <v>0</v>
      </c>
      <c r="V47" s="101">
        <v>139</v>
      </c>
      <c r="W47" s="101">
        <v>1</v>
      </c>
      <c r="X47" s="101">
        <v>0</v>
      </c>
      <c r="Y47" s="101">
        <v>913</v>
      </c>
      <c r="Z47" s="101">
        <v>4</v>
      </c>
      <c r="AA47" s="101">
        <v>1109</v>
      </c>
      <c r="AB47" s="101">
        <v>39</v>
      </c>
      <c r="AC47" s="101">
        <v>39</v>
      </c>
      <c r="AD47" s="101">
        <v>1555</v>
      </c>
      <c r="AE47" s="101">
        <v>1555</v>
      </c>
      <c r="AF47" s="101">
        <v>2</v>
      </c>
      <c r="AG47" s="101">
        <v>0</v>
      </c>
      <c r="AH47" s="101">
        <v>356</v>
      </c>
      <c r="AI47" s="101">
        <v>168</v>
      </c>
      <c r="AJ47" s="101">
        <v>5</v>
      </c>
      <c r="AK47" s="101">
        <v>366</v>
      </c>
      <c r="AL47" s="101">
        <v>30</v>
      </c>
      <c r="AM47" s="82">
        <v>600063</v>
      </c>
    </row>
    <row r="48" spans="1:39" x14ac:dyDescent="0.2">
      <c r="A48" s="69" t="s">
        <v>62</v>
      </c>
      <c r="B48" s="69" t="s">
        <v>30</v>
      </c>
      <c r="C48" s="101">
        <v>51</v>
      </c>
      <c r="D48" s="101">
        <v>32</v>
      </c>
      <c r="E48" s="101">
        <v>9</v>
      </c>
      <c r="F48" s="101">
        <v>32</v>
      </c>
      <c r="G48" s="101">
        <v>163</v>
      </c>
      <c r="H48" s="101">
        <v>70</v>
      </c>
      <c r="I48" s="101">
        <v>0</v>
      </c>
      <c r="J48" s="101">
        <v>31</v>
      </c>
      <c r="K48" s="101">
        <v>4</v>
      </c>
      <c r="L48" s="101">
        <v>24</v>
      </c>
      <c r="M48" s="101">
        <v>154</v>
      </c>
      <c r="N48" s="101">
        <v>45</v>
      </c>
      <c r="O48" s="101">
        <v>9</v>
      </c>
      <c r="P48" s="101">
        <v>200</v>
      </c>
      <c r="Q48" s="101">
        <v>426</v>
      </c>
      <c r="R48" s="101">
        <v>9</v>
      </c>
      <c r="S48" s="101">
        <v>419</v>
      </c>
      <c r="T48" s="101">
        <v>0</v>
      </c>
      <c r="U48" s="101">
        <v>0</v>
      </c>
      <c r="V48" s="101">
        <v>80</v>
      </c>
      <c r="W48" s="101">
        <v>15</v>
      </c>
      <c r="X48" s="101">
        <v>7</v>
      </c>
      <c r="Y48" s="101">
        <v>183</v>
      </c>
      <c r="Z48" s="101">
        <v>28</v>
      </c>
      <c r="AA48" s="101">
        <v>1</v>
      </c>
      <c r="AB48" s="101">
        <v>35</v>
      </c>
      <c r="AC48" s="101">
        <v>35</v>
      </c>
      <c r="AD48" s="101">
        <v>546</v>
      </c>
      <c r="AE48" s="101">
        <v>546</v>
      </c>
      <c r="AF48" s="101">
        <v>10</v>
      </c>
      <c r="AG48" s="101">
        <v>0</v>
      </c>
      <c r="AH48" s="101">
        <v>224</v>
      </c>
      <c r="AI48" s="101">
        <v>58</v>
      </c>
      <c r="AJ48" s="101">
        <v>1</v>
      </c>
      <c r="AK48" s="101">
        <v>65</v>
      </c>
      <c r="AL48" s="101">
        <v>62</v>
      </c>
      <c r="AM48" s="82">
        <v>753113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62</v>
      </c>
      <c r="E49" s="101">
        <v>15</v>
      </c>
      <c r="F49" s="101">
        <v>75</v>
      </c>
      <c r="G49" s="101">
        <v>549</v>
      </c>
      <c r="H49" s="101">
        <v>158</v>
      </c>
      <c r="I49" s="101">
        <v>7</v>
      </c>
      <c r="J49" s="101">
        <v>43</v>
      </c>
      <c r="K49" s="101">
        <v>17</v>
      </c>
      <c r="L49" s="101">
        <v>116</v>
      </c>
      <c r="M49" s="101">
        <v>463</v>
      </c>
      <c r="N49" s="101">
        <v>232</v>
      </c>
      <c r="O49" s="101">
        <v>47</v>
      </c>
      <c r="P49" s="101">
        <v>991</v>
      </c>
      <c r="Q49" s="101">
        <v>1461</v>
      </c>
      <c r="R49" s="101">
        <v>54</v>
      </c>
      <c r="S49" s="101">
        <v>1010</v>
      </c>
      <c r="T49" s="101">
        <v>3</v>
      </c>
      <c r="U49" s="101">
        <v>0</v>
      </c>
      <c r="V49" s="101">
        <v>109</v>
      </c>
      <c r="W49" s="101">
        <v>19</v>
      </c>
      <c r="X49" s="101">
        <v>2</v>
      </c>
      <c r="Y49" s="101">
        <v>958</v>
      </c>
      <c r="Z49" s="101">
        <v>17</v>
      </c>
      <c r="AA49" s="101">
        <v>1756</v>
      </c>
      <c r="AB49" s="101">
        <v>92</v>
      </c>
      <c r="AC49" s="101">
        <v>92</v>
      </c>
      <c r="AD49" s="101">
        <v>1775</v>
      </c>
      <c r="AE49" s="101">
        <v>1775</v>
      </c>
      <c r="AF49" s="101">
        <v>6</v>
      </c>
      <c r="AG49" s="101">
        <v>21</v>
      </c>
      <c r="AH49" s="101">
        <v>683</v>
      </c>
      <c r="AI49" s="101">
        <v>79</v>
      </c>
      <c r="AJ49" s="101">
        <v>16</v>
      </c>
      <c r="AK49" s="101">
        <v>246</v>
      </c>
      <c r="AL49" s="101">
        <v>72</v>
      </c>
      <c r="AM49" s="82">
        <v>1959037</v>
      </c>
    </row>
    <row r="50" spans="1:41" x14ac:dyDescent="0.2">
      <c r="A50" s="69" t="s">
        <v>64</v>
      </c>
      <c r="B50" s="69" t="s">
        <v>17</v>
      </c>
      <c r="C50" s="101">
        <v>64</v>
      </c>
      <c r="D50" s="101">
        <v>29</v>
      </c>
      <c r="E50" s="101">
        <v>6</v>
      </c>
      <c r="F50" s="101">
        <v>22</v>
      </c>
      <c r="G50" s="101">
        <v>136</v>
      </c>
      <c r="H50" s="101">
        <v>74</v>
      </c>
      <c r="I50" s="101">
        <v>3</v>
      </c>
      <c r="J50" s="101">
        <v>23</v>
      </c>
      <c r="K50" s="101">
        <v>15</v>
      </c>
      <c r="L50" s="101">
        <v>42</v>
      </c>
      <c r="M50" s="101">
        <v>361</v>
      </c>
      <c r="N50" s="101">
        <v>72</v>
      </c>
      <c r="O50" s="101">
        <v>10</v>
      </c>
      <c r="P50" s="101">
        <v>282</v>
      </c>
      <c r="Q50" s="101">
        <v>339</v>
      </c>
      <c r="R50" s="101">
        <v>53</v>
      </c>
      <c r="S50" s="101">
        <v>366</v>
      </c>
      <c r="T50" s="101">
        <v>18</v>
      </c>
      <c r="U50" s="101">
        <v>0</v>
      </c>
      <c r="V50" s="101">
        <v>69</v>
      </c>
      <c r="W50" s="101">
        <v>3</v>
      </c>
      <c r="X50" s="101">
        <v>0</v>
      </c>
      <c r="Y50" s="101">
        <v>292</v>
      </c>
      <c r="Z50" s="101">
        <v>8</v>
      </c>
      <c r="AA50" s="101">
        <v>734</v>
      </c>
      <c r="AB50" s="101">
        <v>3</v>
      </c>
      <c r="AC50" s="101">
        <v>3</v>
      </c>
      <c r="AD50" s="101">
        <v>572</v>
      </c>
      <c r="AE50" s="101">
        <v>572</v>
      </c>
      <c r="AF50" s="101">
        <v>1</v>
      </c>
      <c r="AG50" s="101">
        <v>1</v>
      </c>
      <c r="AH50" s="101">
        <v>498</v>
      </c>
      <c r="AI50" s="101">
        <v>83</v>
      </c>
      <c r="AJ50" s="101">
        <v>6</v>
      </c>
      <c r="AK50" s="101">
        <v>245</v>
      </c>
      <c r="AL50" s="101">
        <v>41</v>
      </c>
      <c r="AM50" s="82">
        <v>589751</v>
      </c>
    </row>
    <row r="51" spans="1:41" x14ac:dyDescent="0.2">
      <c r="A51" s="69" t="s">
        <v>65</v>
      </c>
      <c r="B51" s="69" t="s">
        <v>17</v>
      </c>
      <c r="C51" s="101">
        <v>120</v>
      </c>
      <c r="D51" s="101">
        <v>124</v>
      </c>
      <c r="E51" s="101">
        <v>1</v>
      </c>
      <c r="F51" s="101">
        <v>29</v>
      </c>
      <c r="G51" s="101">
        <v>261</v>
      </c>
      <c r="H51" s="101">
        <v>106</v>
      </c>
      <c r="I51" s="101">
        <v>0</v>
      </c>
      <c r="J51" s="101">
        <v>19</v>
      </c>
      <c r="K51" s="101">
        <v>5</v>
      </c>
      <c r="L51" s="101">
        <v>32</v>
      </c>
      <c r="M51" s="101">
        <v>218</v>
      </c>
      <c r="N51" s="101">
        <v>23</v>
      </c>
      <c r="O51" s="101">
        <v>7</v>
      </c>
      <c r="P51" s="101">
        <v>182</v>
      </c>
      <c r="Q51" s="101">
        <v>282</v>
      </c>
      <c r="R51" s="101">
        <v>5</v>
      </c>
      <c r="S51" s="101">
        <v>368</v>
      </c>
      <c r="T51" s="101">
        <v>1</v>
      </c>
      <c r="U51" s="101">
        <v>0</v>
      </c>
      <c r="V51" s="101">
        <v>177</v>
      </c>
      <c r="W51" s="101">
        <v>4</v>
      </c>
      <c r="X51" s="101">
        <v>4</v>
      </c>
      <c r="Y51" s="101">
        <v>432</v>
      </c>
      <c r="Z51" s="101">
        <v>11</v>
      </c>
      <c r="AA51" s="101">
        <v>1058</v>
      </c>
      <c r="AB51" s="101">
        <v>50</v>
      </c>
      <c r="AC51" s="101">
        <v>50</v>
      </c>
      <c r="AD51" s="101">
        <v>794</v>
      </c>
      <c r="AE51" s="101">
        <v>794</v>
      </c>
      <c r="AF51" s="101">
        <v>2</v>
      </c>
      <c r="AG51" s="101">
        <v>24</v>
      </c>
      <c r="AH51" s="101">
        <v>50</v>
      </c>
      <c r="AI51" s="101">
        <v>36</v>
      </c>
      <c r="AJ51" s="101">
        <v>13</v>
      </c>
      <c r="AK51" s="101">
        <v>48</v>
      </c>
      <c r="AL51" s="101">
        <v>34</v>
      </c>
      <c r="AM51" s="82">
        <v>660862</v>
      </c>
    </row>
    <row r="52" spans="1:41" x14ac:dyDescent="0.2">
      <c r="A52" s="69" t="s">
        <v>66</v>
      </c>
      <c r="B52" s="69" t="s">
        <v>15</v>
      </c>
      <c r="C52" s="101">
        <v>10</v>
      </c>
      <c r="D52" s="101">
        <v>4</v>
      </c>
      <c r="E52" s="101">
        <v>0</v>
      </c>
      <c r="F52" s="101">
        <v>19</v>
      </c>
      <c r="G52" s="101">
        <v>41</v>
      </c>
      <c r="H52" s="101">
        <v>15</v>
      </c>
      <c r="I52" s="101">
        <v>3</v>
      </c>
      <c r="J52" s="101">
        <v>20</v>
      </c>
      <c r="K52" s="101">
        <v>2</v>
      </c>
      <c r="L52" s="101">
        <v>8</v>
      </c>
      <c r="M52" s="101">
        <v>131</v>
      </c>
      <c r="N52" s="101">
        <v>54</v>
      </c>
      <c r="O52" s="101">
        <v>0</v>
      </c>
      <c r="P52" s="101">
        <v>246</v>
      </c>
      <c r="Q52" s="101">
        <v>536</v>
      </c>
      <c r="R52" s="101">
        <v>8</v>
      </c>
      <c r="S52" s="101">
        <v>265</v>
      </c>
      <c r="T52" s="101">
        <v>0</v>
      </c>
      <c r="U52" s="101">
        <v>0</v>
      </c>
      <c r="V52" s="101">
        <v>23</v>
      </c>
      <c r="W52" s="101">
        <v>2</v>
      </c>
      <c r="X52" s="101">
        <v>0</v>
      </c>
      <c r="Y52" s="101">
        <v>116</v>
      </c>
      <c r="Z52" s="101">
        <v>4</v>
      </c>
      <c r="AA52" s="101">
        <v>159</v>
      </c>
      <c r="AB52" s="101">
        <v>5</v>
      </c>
      <c r="AC52" s="101">
        <v>5</v>
      </c>
      <c r="AD52" s="101">
        <v>387</v>
      </c>
      <c r="AE52" s="100">
        <v>290</v>
      </c>
      <c r="AF52" s="101">
        <v>0</v>
      </c>
      <c r="AG52" s="101">
        <v>1</v>
      </c>
      <c r="AH52" s="101">
        <v>251</v>
      </c>
      <c r="AI52" s="101">
        <v>54</v>
      </c>
      <c r="AJ52" s="101">
        <v>0</v>
      </c>
      <c r="AK52" s="101">
        <v>59</v>
      </c>
      <c r="AL52" s="101">
        <v>0</v>
      </c>
      <c r="AM52" s="82">
        <v>1403663</v>
      </c>
    </row>
    <row r="53" spans="1:41" x14ac:dyDescent="0.2">
      <c r="A53" s="69" t="s">
        <v>67</v>
      </c>
      <c r="B53" s="69" t="s">
        <v>15</v>
      </c>
      <c r="C53" s="101">
        <v>49</v>
      </c>
      <c r="D53" s="101">
        <v>0</v>
      </c>
      <c r="E53" s="101">
        <v>3</v>
      </c>
      <c r="F53" s="101">
        <v>7</v>
      </c>
      <c r="G53" s="101">
        <v>41</v>
      </c>
      <c r="H53" s="101">
        <v>6</v>
      </c>
      <c r="I53" s="101">
        <v>0</v>
      </c>
      <c r="J53" s="101">
        <v>12</v>
      </c>
      <c r="K53" s="101">
        <v>2</v>
      </c>
      <c r="L53" s="101">
        <v>18</v>
      </c>
      <c r="M53" s="101">
        <v>149</v>
      </c>
      <c r="N53" s="101">
        <v>26</v>
      </c>
      <c r="O53" s="101">
        <v>5</v>
      </c>
      <c r="P53" s="101">
        <v>203</v>
      </c>
      <c r="Q53" s="101">
        <v>564</v>
      </c>
      <c r="R53" s="101">
        <v>1</v>
      </c>
      <c r="S53" s="101">
        <v>172</v>
      </c>
      <c r="T53" s="101">
        <v>0</v>
      </c>
      <c r="U53" s="101">
        <v>0</v>
      </c>
      <c r="V53" s="101">
        <v>17</v>
      </c>
      <c r="W53" s="101">
        <v>0</v>
      </c>
      <c r="X53" s="101">
        <v>0</v>
      </c>
      <c r="Y53" s="101">
        <v>104</v>
      </c>
      <c r="Z53" s="101">
        <v>1</v>
      </c>
      <c r="AA53" s="101">
        <v>342</v>
      </c>
      <c r="AB53" s="101">
        <v>13</v>
      </c>
      <c r="AC53" s="101">
        <v>13</v>
      </c>
      <c r="AD53" s="101">
        <v>337</v>
      </c>
      <c r="AE53" s="101">
        <v>337</v>
      </c>
      <c r="AF53" s="101">
        <v>0</v>
      </c>
      <c r="AG53" s="101">
        <v>0</v>
      </c>
      <c r="AH53" s="101">
        <v>119</v>
      </c>
      <c r="AI53" s="101">
        <v>127</v>
      </c>
      <c r="AJ53" s="101">
        <v>1</v>
      </c>
      <c r="AK53" s="101">
        <v>105</v>
      </c>
      <c r="AL53" s="101">
        <v>26</v>
      </c>
      <c r="AM53" s="82">
        <v>1329324</v>
      </c>
    </row>
    <row r="54" spans="1:41" x14ac:dyDescent="0.2">
      <c r="A54" s="69" t="s">
        <v>68</v>
      </c>
      <c r="B54" s="69" t="s">
        <v>17</v>
      </c>
      <c r="C54" s="101">
        <v>19</v>
      </c>
      <c r="D54" s="101">
        <v>11</v>
      </c>
      <c r="E54" s="101">
        <v>0</v>
      </c>
      <c r="F54" s="101">
        <v>2</v>
      </c>
      <c r="G54" s="101">
        <v>35</v>
      </c>
      <c r="H54" s="101">
        <v>31</v>
      </c>
      <c r="I54" s="101">
        <v>1</v>
      </c>
      <c r="J54" s="101">
        <v>10</v>
      </c>
      <c r="K54" s="101">
        <v>2</v>
      </c>
      <c r="L54" s="101">
        <v>25</v>
      </c>
      <c r="M54" s="101">
        <v>51</v>
      </c>
      <c r="N54" s="101">
        <v>30</v>
      </c>
      <c r="O54" s="101">
        <v>6</v>
      </c>
      <c r="P54" s="101">
        <v>124</v>
      </c>
      <c r="Q54" s="101">
        <v>128</v>
      </c>
      <c r="R54" s="101">
        <v>0</v>
      </c>
      <c r="S54" s="101">
        <v>107</v>
      </c>
      <c r="T54" s="101">
        <v>0</v>
      </c>
      <c r="U54" s="101">
        <v>0</v>
      </c>
      <c r="V54" s="101">
        <v>13</v>
      </c>
      <c r="W54" s="101">
        <v>3</v>
      </c>
      <c r="X54" s="101">
        <v>0</v>
      </c>
      <c r="Y54" s="101">
        <v>80</v>
      </c>
      <c r="Z54" s="101">
        <v>0</v>
      </c>
      <c r="AA54" s="101">
        <v>154</v>
      </c>
      <c r="AB54" s="101">
        <v>12</v>
      </c>
      <c r="AC54" s="101">
        <v>12</v>
      </c>
      <c r="AD54" s="101">
        <v>228</v>
      </c>
      <c r="AE54" s="101">
        <v>228</v>
      </c>
      <c r="AF54" s="101">
        <v>1</v>
      </c>
      <c r="AG54" s="101">
        <v>0</v>
      </c>
      <c r="AH54" s="101">
        <v>84</v>
      </c>
      <c r="AI54" s="101">
        <v>25</v>
      </c>
      <c r="AJ54" s="101">
        <v>0</v>
      </c>
      <c r="AK54" s="101">
        <v>28</v>
      </c>
      <c r="AL54" s="101">
        <v>3</v>
      </c>
      <c r="AM54" s="82">
        <v>2749570</v>
      </c>
    </row>
    <row r="55" spans="1:41" x14ac:dyDescent="0.2">
      <c r="A55" s="69" t="s">
        <v>69</v>
      </c>
      <c r="B55" s="69" t="s">
        <v>17</v>
      </c>
      <c r="C55" s="101">
        <v>17</v>
      </c>
      <c r="D55" s="101">
        <v>24</v>
      </c>
      <c r="E55" s="101">
        <v>5</v>
      </c>
      <c r="F55" s="101">
        <v>8</v>
      </c>
      <c r="G55" s="101">
        <v>136</v>
      </c>
      <c r="H55" s="101">
        <v>104</v>
      </c>
      <c r="I55" s="101">
        <v>12</v>
      </c>
      <c r="J55" s="101">
        <v>29</v>
      </c>
      <c r="K55" s="101">
        <v>8</v>
      </c>
      <c r="L55" s="101">
        <v>51</v>
      </c>
      <c r="M55" s="101">
        <v>197</v>
      </c>
      <c r="N55" s="101">
        <v>45</v>
      </c>
      <c r="O55" s="101">
        <v>14</v>
      </c>
      <c r="P55" s="101">
        <v>408</v>
      </c>
      <c r="Q55" s="101">
        <v>808</v>
      </c>
      <c r="R55" s="101">
        <v>4</v>
      </c>
      <c r="S55" s="101">
        <v>689</v>
      </c>
      <c r="T55" s="101">
        <v>6</v>
      </c>
      <c r="U55" s="101">
        <v>0</v>
      </c>
      <c r="V55" s="101">
        <v>27</v>
      </c>
      <c r="W55" s="101">
        <v>2</v>
      </c>
      <c r="X55" s="101">
        <v>0</v>
      </c>
      <c r="Y55" s="101">
        <v>201</v>
      </c>
      <c r="Z55" s="101">
        <v>0</v>
      </c>
      <c r="AA55" s="101">
        <v>583</v>
      </c>
      <c r="AB55" s="101">
        <v>12</v>
      </c>
      <c r="AC55" s="101">
        <v>12</v>
      </c>
      <c r="AD55" s="101">
        <v>76</v>
      </c>
      <c r="AE55" s="101">
        <v>76</v>
      </c>
      <c r="AF55" s="101">
        <v>1</v>
      </c>
      <c r="AG55" s="101">
        <v>6</v>
      </c>
      <c r="AH55" s="101">
        <v>433</v>
      </c>
      <c r="AI55" s="101">
        <v>124</v>
      </c>
      <c r="AJ55" s="101">
        <v>6</v>
      </c>
      <c r="AK55" s="101">
        <v>236</v>
      </c>
      <c r="AL55" s="101">
        <v>25</v>
      </c>
      <c r="AM55" s="82">
        <v>576106</v>
      </c>
    </row>
    <row r="56" spans="1:41" x14ac:dyDescent="0.2">
      <c r="A56" s="69" t="s">
        <v>70</v>
      </c>
      <c r="B56" s="69" t="s">
        <v>15</v>
      </c>
      <c r="C56" s="101">
        <v>17</v>
      </c>
      <c r="D56" s="101">
        <v>7</v>
      </c>
      <c r="E56" s="101">
        <v>4</v>
      </c>
      <c r="F56" s="101">
        <v>2</v>
      </c>
      <c r="G56" s="101">
        <v>23</v>
      </c>
      <c r="H56" s="101">
        <v>11</v>
      </c>
      <c r="I56" s="101">
        <v>2</v>
      </c>
      <c r="J56" s="101">
        <v>9</v>
      </c>
      <c r="K56" s="101">
        <v>5</v>
      </c>
      <c r="L56" s="101">
        <v>6</v>
      </c>
      <c r="M56" s="101">
        <v>37</v>
      </c>
      <c r="N56" s="101">
        <v>30</v>
      </c>
      <c r="O56" s="101">
        <v>7</v>
      </c>
      <c r="P56" s="101">
        <v>88</v>
      </c>
      <c r="Q56" s="101">
        <v>198</v>
      </c>
      <c r="R56" s="101">
        <v>13</v>
      </c>
      <c r="S56" s="101">
        <v>78</v>
      </c>
      <c r="T56" s="101">
        <v>0</v>
      </c>
      <c r="U56" s="101">
        <v>0</v>
      </c>
      <c r="V56" s="101">
        <v>9</v>
      </c>
      <c r="W56" s="101">
        <v>1</v>
      </c>
      <c r="X56" s="101">
        <v>0</v>
      </c>
      <c r="Y56" s="101">
        <v>57</v>
      </c>
      <c r="Z56" s="101">
        <v>2</v>
      </c>
      <c r="AA56" s="101">
        <v>131</v>
      </c>
      <c r="AB56" s="101">
        <v>3</v>
      </c>
      <c r="AC56" s="101">
        <v>3</v>
      </c>
      <c r="AD56" s="101">
        <v>158</v>
      </c>
      <c r="AE56" s="101">
        <v>158</v>
      </c>
      <c r="AF56" s="101">
        <v>0</v>
      </c>
      <c r="AG56" s="101">
        <v>0</v>
      </c>
      <c r="AH56" s="101">
        <v>40</v>
      </c>
      <c r="AI56" s="101">
        <v>42</v>
      </c>
      <c r="AJ56" s="101">
        <v>1</v>
      </c>
      <c r="AK56" s="101">
        <v>52</v>
      </c>
      <c r="AL56" s="101">
        <v>6</v>
      </c>
      <c r="AM56" s="82">
        <v>683182</v>
      </c>
    </row>
    <row r="57" spans="1:41" x14ac:dyDescent="0.2">
      <c r="A57" s="69" t="s">
        <v>71</v>
      </c>
      <c r="B57" s="69" t="s">
        <v>17</v>
      </c>
      <c r="C57" s="101">
        <v>269</v>
      </c>
      <c r="D57" s="101">
        <v>145</v>
      </c>
      <c r="E57" s="101">
        <v>29</v>
      </c>
      <c r="F57" s="101">
        <v>136</v>
      </c>
      <c r="G57" s="101">
        <v>766</v>
      </c>
      <c r="H57" s="101">
        <v>361</v>
      </c>
      <c r="I57" s="101">
        <v>21</v>
      </c>
      <c r="J57" s="101">
        <v>114</v>
      </c>
      <c r="K57" s="101">
        <v>174</v>
      </c>
      <c r="L57" s="101">
        <v>329</v>
      </c>
      <c r="M57" s="101">
        <v>1149</v>
      </c>
      <c r="N57" s="101">
        <v>1</v>
      </c>
      <c r="O57" s="101">
        <v>90</v>
      </c>
      <c r="P57" s="101">
        <v>1773</v>
      </c>
      <c r="Q57" s="101">
        <v>3031</v>
      </c>
      <c r="R57" s="101">
        <v>150</v>
      </c>
      <c r="S57" s="101">
        <v>2572</v>
      </c>
      <c r="T57" s="101">
        <v>22</v>
      </c>
      <c r="U57" s="101">
        <v>0</v>
      </c>
      <c r="V57" s="101">
        <v>77</v>
      </c>
      <c r="W57" s="101">
        <v>32</v>
      </c>
      <c r="X57" s="101">
        <v>0</v>
      </c>
      <c r="Y57" s="101">
        <v>1353</v>
      </c>
      <c r="Z57" s="101">
        <v>37</v>
      </c>
      <c r="AA57" s="101">
        <v>3510</v>
      </c>
      <c r="AB57" s="101">
        <v>71</v>
      </c>
      <c r="AC57" s="101">
        <v>71</v>
      </c>
      <c r="AD57" s="101">
        <v>8593</v>
      </c>
      <c r="AE57" s="101">
        <v>8593</v>
      </c>
      <c r="AF57" s="101">
        <v>9</v>
      </c>
      <c r="AG57" s="101">
        <v>10</v>
      </c>
      <c r="AH57" s="101">
        <v>1961</v>
      </c>
      <c r="AI57" s="101">
        <v>173</v>
      </c>
      <c r="AJ57" s="101">
        <v>28</v>
      </c>
      <c r="AK57" s="101">
        <v>813</v>
      </c>
      <c r="AL57" s="101">
        <v>189</v>
      </c>
      <c r="AM57" s="82">
        <v>3174921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20</v>
      </c>
      <c r="H58" s="101">
        <v>9</v>
      </c>
      <c r="I58" s="101">
        <v>0</v>
      </c>
      <c r="J58" s="101">
        <v>2</v>
      </c>
      <c r="K58" s="101">
        <v>0</v>
      </c>
      <c r="L58" s="101">
        <v>4</v>
      </c>
      <c r="M58" s="101">
        <v>16</v>
      </c>
      <c r="N58" s="101">
        <v>4</v>
      </c>
      <c r="O58" s="101">
        <v>3</v>
      </c>
      <c r="P58" s="101">
        <v>44</v>
      </c>
      <c r="Q58" s="101">
        <v>97</v>
      </c>
      <c r="R58" s="101">
        <v>1</v>
      </c>
      <c r="S58" s="101">
        <v>74</v>
      </c>
      <c r="T58" s="101">
        <v>0</v>
      </c>
      <c r="U58" s="101">
        <v>0</v>
      </c>
      <c r="V58" s="101">
        <v>6</v>
      </c>
      <c r="W58" s="101">
        <v>1</v>
      </c>
      <c r="X58" s="101">
        <v>0</v>
      </c>
      <c r="Y58" s="101">
        <v>18</v>
      </c>
      <c r="Z58" s="101">
        <v>3</v>
      </c>
      <c r="AA58" s="101">
        <v>82</v>
      </c>
      <c r="AB58" s="101">
        <v>4</v>
      </c>
      <c r="AC58" s="101">
        <v>4</v>
      </c>
      <c r="AD58" s="101">
        <v>154</v>
      </c>
      <c r="AE58" s="101">
        <v>154</v>
      </c>
      <c r="AF58" s="101">
        <v>0</v>
      </c>
      <c r="AG58" s="101">
        <v>0</v>
      </c>
      <c r="AH58" s="101">
        <v>44</v>
      </c>
      <c r="AI58" s="101">
        <v>10</v>
      </c>
      <c r="AJ58" s="101">
        <v>0</v>
      </c>
      <c r="AK58" s="101">
        <v>26</v>
      </c>
      <c r="AL58" s="101">
        <v>5</v>
      </c>
      <c r="AM58" s="82">
        <v>22675271</v>
      </c>
    </row>
    <row r="59" spans="1:41" x14ac:dyDescent="0.2">
      <c r="A59" s="69" t="s">
        <v>73</v>
      </c>
      <c r="B59" s="69" t="s">
        <v>22</v>
      </c>
      <c r="C59" s="101">
        <v>5658</v>
      </c>
      <c r="D59" s="101">
        <v>1816</v>
      </c>
      <c r="E59" s="101">
        <v>530</v>
      </c>
      <c r="F59" s="101">
        <v>1774</v>
      </c>
      <c r="G59" s="101">
        <v>11746</v>
      </c>
      <c r="H59" s="101">
        <v>4230</v>
      </c>
      <c r="I59" s="101">
        <v>106</v>
      </c>
      <c r="J59" s="101">
        <v>3220</v>
      </c>
      <c r="K59" s="101">
        <v>690</v>
      </c>
      <c r="L59" s="101">
        <v>3798</v>
      </c>
      <c r="M59" s="101">
        <v>7733</v>
      </c>
      <c r="N59" s="101">
        <v>7912</v>
      </c>
      <c r="O59" s="101">
        <v>921</v>
      </c>
      <c r="P59" s="101">
        <v>16132</v>
      </c>
      <c r="Q59" s="101">
        <v>24190</v>
      </c>
      <c r="R59" s="101">
        <v>1306</v>
      </c>
      <c r="S59" s="101">
        <v>26230</v>
      </c>
      <c r="T59" s="101">
        <v>11</v>
      </c>
      <c r="U59" s="101">
        <v>12</v>
      </c>
      <c r="V59" s="101">
        <v>1856</v>
      </c>
      <c r="W59" s="101">
        <v>119</v>
      </c>
      <c r="X59" s="101">
        <v>1</v>
      </c>
      <c r="Y59" s="101">
        <v>15630</v>
      </c>
      <c r="Z59" s="101">
        <v>132</v>
      </c>
      <c r="AA59" s="101">
        <v>35705</v>
      </c>
      <c r="AB59" s="101">
        <v>753</v>
      </c>
      <c r="AC59" s="101">
        <v>753</v>
      </c>
      <c r="AD59" s="101">
        <v>59903</v>
      </c>
      <c r="AE59" s="101">
        <v>59903</v>
      </c>
      <c r="AF59" s="101">
        <v>194</v>
      </c>
      <c r="AG59" s="101">
        <v>34</v>
      </c>
      <c r="AH59" s="101">
        <v>10792</v>
      </c>
      <c r="AI59" s="101">
        <v>1044</v>
      </c>
      <c r="AJ59" s="101">
        <v>88</v>
      </c>
      <c r="AK59" s="101">
        <v>4534</v>
      </c>
      <c r="AL59" s="101">
        <v>1670</v>
      </c>
      <c r="AM59" s="82">
        <v>86562</v>
      </c>
    </row>
    <row r="60" spans="1:41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0</v>
      </c>
      <c r="F60" s="101">
        <v>1</v>
      </c>
      <c r="G60" s="101">
        <v>1</v>
      </c>
      <c r="H60" s="101">
        <v>0</v>
      </c>
      <c r="I60" s="101">
        <v>0</v>
      </c>
      <c r="J60" s="101">
        <v>0</v>
      </c>
      <c r="K60" s="101">
        <v>0</v>
      </c>
      <c r="L60" s="101">
        <v>1</v>
      </c>
      <c r="M60" s="101">
        <v>3</v>
      </c>
      <c r="N60" s="101">
        <v>1</v>
      </c>
      <c r="O60" s="101">
        <v>1</v>
      </c>
      <c r="P60" s="101">
        <v>6</v>
      </c>
      <c r="Q60" s="101">
        <v>38</v>
      </c>
      <c r="R60" s="101">
        <v>0</v>
      </c>
      <c r="S60" s="101">
        <v>37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0</v>
      </c>
      <c r="Z60" s="101">
        <v>0</v>
      </c>
      <c r="AA60" s="101">
        <v>67</v>
      </c>
      <c r="AB60" s="101">
        <v>0</v>
      </c>
      <c r="AC60" s="101">
        <v>0</v>
      </c>
      <c r="AD60" s="101">
        <v>111</v>
      </c>
      <c r="AE60" s="101">
        <v>111</v>
      </c>
      <c r="AF60" s="101">
        <v>0</v>
      </c>
      <c r="AG60" s="101">
        <v>0</v>
      </c>
      <c r="AH60" s="101">
        <v>0</v>
      </c>
      <c r="AI60" s="101">
        <v>2</v>
      </c>
      <c r="AJ60" s="101">
        <v>0</v>
      </c>
      <c r="AK60" s="101">
        <v>38</v>
      </c>
      <c r="AL60" s="101">
        <v>0</v>
      </c>
      <c r="AM60" s="82">
        <v>144737</v>
      </c>
    </row>
    <row r="61" spans="1:41" x14ac:dyDescent="0.2">
      <c r="A61" s="69" t="s">
        <v>75</v>
      </c>
      <c r="B61" s="69" t="s">
        <v>15</v>
      </c>
      <c r="C61" s="101">
        <v>94</v>
      </c>
      <c r="D61" s="101">
        <v>41</v>
      </c>
      <c r="E61" s="101">
        <v>5</v>
      </c>
      <c r="F61" s="101">
        <v>9</v>
      </c>
      <c r="G61" s="101">
        <v>99</v>
      </c>
      <c r="H61" s="101">
        <v>65</v>
      </c>
      <c r="I61" s="101">
        <v>0</v>
      </c>
      <c r="J61" s="101">
        <v>41</v>
      </c>
      <c r="K61" s="101">
        <v>0</v>
      </c>
      <c r="L61" s="101">
        <v>72</v>
      </c>
      <c r="M61" s="101">
        <v>269</v>
      </c>
      <c r="N61" s="101">
        <v>101</v>
      </c>
      <c r="O61" s="101">
        <v>15</v>
      </c>
      <c r="P61" s="101">
        <v>579</v>
      </c>
      <c r="Q61" s="101">
        <v>33</v>
      </c>
      <c r="R61" s="101">
        <v>14</v>
      </c>
      <c r="S61" s="101">
        <v>641</v>
      </c>
      <c r="T61" s="101">
        <v>0</v>
      </c>
      <c r="U61" s="101">
        <v>0</v>
      </c>
      <c r="V61" s="101">
        <v>82</v>
      </c>
      <c r="W61" s="101">
        <v>4</v>
      </c>
      <c r="X61" s="101">
        <v>0</v>
      </c>
      <c r="Y61" s="101">
        <v>289</v>
      </c>
      <c r="Z61" s="101">
        <v>1</v>
      </c>
      <c r="AA61" s="101">
        <v>771</v>
      </c>
      <c r="AB61" s="101">
        <v>37</v>
      </c>
      <c r="AC61" s="101">
        <v>37</v>
      </c>
      <c r="AD61" s="101">
        <v>881</v>
      </c>
      <c r="AE61" s="101">
        <v>881</v>
      </c>
      <c r="AF61" s="101">
        <v>6</v>
      </c>
      <c r="AG61" s="101">
        <v>9</v>
      </c>
      <c r="AH61" s="101">
        <v>268</v>
      </c>
      <c r="AI61" s="101">
        <v>230</v>
      </c>
      <c r="AJ61" s="101">
        <v>1</v>
      </c>
      <c r="AK61" s="101">
        <v>456</v>
      </c>
      <c r="AL61" s="101">
        <v>27</v>
      </c>
      <c r="AM61" s="82">
        <v>1148054</v>
      </c>
    </row>
    <row r="62" spans="1:41" x14ac:dyDescent="0.2">
      <c r="S62" s="87"/>
      <c r="Z62" s="87"/>
      <c r="AH62" s="87"/>
      <c r="AL62" s="87"/>
      <c r="AM62" s="82">
        <f>SUM(AM3:AM61)</f>
        <v>118117415</v>
      </c>
      <c r="AN62" s="85" t="s">
        <v>94</v>
      </c>
    </row>
    <row r="63" spans="1:41" x14ac:dyDescent="0.2">
      <c r="S63" s="87"/>
      <c r="Z63" s="87"/>
      <c r="AH63" s="87"/>
      <c r="AL63" s="87"/>
      <c r="AM63" s="83">
        <v>141756290</v>
      </c>
      <c r="AN63" s="141" t="s">
        <v>146</v>
      </c>
      <c r="AO63" s="141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15393</v>
      </c>
      <c r="D64" s="62">
        <f t="shared" si="0"/>
        <v>6365</v>
      </c>
      <c r="E64" s="62">
        <f t="shared" si="0"/>
        <v>962</v>
      </c>
      <c r="F64" s="62">
        <f t="shared" si="0"/>
        <v>4914</v>
      </c>
      <c r="G64" s="62">
        <f t="shared" si="0"/>
        <v>33270</v>
      </c>
      <c r="H64" s="62">
        <f t="shared" si="0"/>
        <v>12414</v>
      </c>
      <c r="I64" s="62">
        <f t="shared" si="0"/>
        <v>396</v>
      </c>
      <c r="J64" s="62">
        <f t="shared" si="0"/>
        <v>7593</v>
      </c>
      <c r="K64" s="62">
        <f t="shared" si="0"/>
        <v>1385</v>
      </c>
      <c r="L64" s="62">
        <f t="shared" si="0"/>
        <v>9404</v>
      </c>
      <c r="M64" s="62">
        <f t="shared" si="0"/>
        <v>25210</v>
      </c>
      <c r="N64" s="62">
        <f t="shared" si="0"/>
        <v>15283</v>
      </c>
      <c r="O64" s="62">
        <f t="shared" si="0"/>
        <v>2276</v>
      </c>
      <c r="P64" s="62">
        <f t="shared" si="0"/>
        <v>47039</v>
      </c>
      <c r="Q64" s="62">
        <f t="shared" si="0"/>
        <v>66631</v>
      </c>
      <c r="R64" s="64">
        <f t="shared" si="0"/>
        <v>2417</v>
      </c>
      <c r="S64" s="64">
        <f t="shared" si="0"/>
        <v>65710</v>
      </c>
      <c r="T64" s="62">
        <f t="shared" si="0"/>
        <v>249</v>
      </c>
      <c r="U64" s="62">
        <f t="shared" si="0"/>
        <v>70</v>
      </c>
      <c r="V64" s="62">
        <f t="shared" si="0"/>
        <v>8467</v>
      </c>
      <c r="W64" s="62">
        <f t="shared" si="0"/>
        <v>544</v>
      </c>
      <c r="X64" s="62">
        <f t="shared" si="0"/>
        <v>120</v>
      </c>
      <c r="Y64" s="62">
        <f t="shared" si="0"/>
        <v>49776</v>
      </c>
      <c r="Z64" s="64">
        <f t="shared" si="0"/>
        <v>1138</v>
      </c>
      <c r="AA64" s="62">
        <f t="shared" si="0"/>
        <v>113099</v>
      </c>
      <c r="AB64" s="62"/>
      <c r="AC64" s="62">
        <f>SUM(AC3:AC61)</f>
        <v>3803</v>
      </c>
      <c r="AD64" s="63"/>
      <c r="AE64" s="62">
        <f>SUM(AE3:AE61)</f>
        <v>143827</v>
      </c>
      <c r="AF64" s="62">
        <f t="shared" ref="AF64:AL64" si="1">SUM(AF3:AF61)</f>
        <v>435</v>
      </c>
      <c r="AG64" s="62">
        <f t="shared" si="1"/>
        <v>513</v>
      </c>
      <c r="AH64" s="64">
        <f t="shared" si="1"/>
        <v>31408</v>
      </c>
      <c r="AI64" s="62">
        <f t="shared" si="1"/>
        <v>8188</v>
      </c>
      <c r="AJ64" s="62">
        <f t="shared" si="1"/>
        <v>468</v>
      </c>
      <c r="AK64" s="62">
        <f t="shared" si="1"/>
        <v>18144</v>
      </c>
      <c r="AL64" s="64">
        <f t="shared" si="1"/>
        <v>4558</v>
      </c>
      <c r="AM64" s="84">
        <f>AM62/AM63</f>
        <v>0.83324284940019244</v>
      </c>
      <c r="AN64" s="141" t="s">
        <v>95</v>
      </c>
      <c r="AO64" s="141"/>
    </row>
    <row r="65" spans="1:45" ht="16" x14ac:dyDescent="0.2">
      <c r="A65" s="63"/>
      <c r="B65" s="70" t="s">
        <v>96</v>
      </c>
      <c r="C65" s="88">
        <f>C64/D64</f>
        <v>2.4183817753338572</v>
      </c>
      <c r="D65" s="76">
        <f>D64/D64</f>
        <v>1</v>
      </c>
      <c r="E65" s="88">
        <f>E64/D64</f>
        <v>0.15113904163393557</v>
      </c>
      <c r="F65" s="88">
        <f>F64/D64</f>
        <v>0.77203456402199533</v>
      </c>
      <c r="G65" s="88">
        <f>G64/H64</f>
        <v>2.6800386660222331</v>
      </c>
      <c r="H65" s="76">
        <f>H64/H64</f>
        <v>1</v>
      </c>
      <c r="I65" s="88">
        <f>I64/H64</f>
        <v>3.1899468342194294E-2</v>
      </c>
      <c r="J65" s="88">
        <f>J64/H64</f>
        <v>0.61164813919768002</v>
      </c>
      <c r="K65" s="88">
        <f>K64/M64</f>
        <v>5.4938516461721536E-2</v>
      </c>
      <c r="L65" s="88">
        <f>L64/M64</f>
        <v>0.37302657675525586</v>
      </c>
      <c r="M65" s="77">
        <f>M64/M64</f>
        <v>1</v>
      </c>
      <c r="N65" s="88">
        <f>N64/S64</f>
        <v>0.23258255973215644</v>
      </c>
      <c r="O65" s="88">
        <f>O64/S64</f>
        <v>3.4637041546187797E-2</v>
      </c>
      <c r="P65" s="88">
        <f>P64/S64</f>
        <v>0.71585755592756051</v>
      </c>
      <c r="Q65" s="88">
        <f>Q64/S64</f>
        <v>1.0140161314868361</v>
      </c>
      <c r="R65" s="88">
        <f>R64/S64</f>
        <v>3.6782833663064986E-2</v>
      </c>
      <c r="S65" s="76">
        <f>S64/S64</f>
        <v>1</v>
      </c>
      <c r="T65" s="75">
        <f>T64/V64</f>
        <v>2.9408291012164876E-2</v>
      </c>
      <c r="U65" s="75">
        <f>U64/V64</f>
        <v>8.2673910475965506E-3</v>
      </c>
      <c r="V65" s="76">
        <f>V64/V64</f>
        <v>1</v>
      </c>
      <c r="W65" s="75">
        <f>W64/V64</f>
        <v>6.4249438998464622E-2</v>
      </c>
      <c r="X65" s="75">
        <f>X64/V64</f>
        <v>1.4172670367308373E-2</v>
      </c>
      <c r="Y65" s="75">
        <f>Y64/V64</f>
        <v>5.8788236683595132</v>
      </c>
      <c r="Z65" s="88">
        <f>Z64/V64</f>
        <v>0.13440415731664107</v>
      </c>
      <c r="AA65" s="77">
        <f>AA64/AA64</f>
        <v>1</v>
      </c>
      <c r="AB65" s="75"/>
      <c r="AC65" s="75">
        <f>AC64/AA64</f>
        <v>3.3625407828539601E-2</v>
      </c>
      <c r="AD65" s="75"/>
      <c r="AE65" s="75">
        <f>AE64/AA64</f>
        <v>1.2716911732199223</v>
      </c>
      <c r="AF65" s="75">
        <f>AF64/AA64</f>
        <v>3.8461878531198331E-3</v>
      </c>
      <c r="AG65" s="75">
        <f>AG64/AA64</f>
        <v>4.5358491233344241E-3</v>
      </c>
      <c r="AH65" s="88">
        <f>AH64/AA64</f>
        <v>0.27770360480640854</v>
      </c>
      <c r="AI65" s="77">
        <f>AI64/AI64</f>
        <v>1</v>
      </c>
      <c r="AJ65" s="78">
        <f>AJ64/AI64</f>
        <v>5.7156814851001464E-2</v>
      </c>
      <c r="AK65" s="75">
        <f>AK64/AI64</f>
        <v>2.2159257449926724</v>
      </c>
      <c r="AL65" s="90">
        <f>AL64/AI64</f>
        <v>0.55666829506595017</v>
      </c>
    </row>
    <row r="66" spans="1:45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494</v>
      </c>
      <c r="L66" s="66">
        <f>SUMIF(B3:B61, "Europe", L3:L61)</f>
        <v>2448</v>
      </c>
      <c r="M66" s="66">
        <f>SUMIF(B3:B61, "Europe", M3:M61)</f>
        <v>9646</v>
      </c>
      <c r="N66" s="66">
        <f>SUMIF(B3:B61, "Europe", N3:N61)</f>
        <v>2552</v>
      </c>
      <c r="O66" s="66">
        <f>SUMIF(B3:B61, "Europe", O3:O61)</f>
        <v>552</v>
      </c>
      <c r="P66" s="66">
        <f>SUMIF(B3:B61, "Europe", P3:P61)</f>
        <v>13382</v>
      </c>
      <c r="Q66" s="66">
        <f>SUMIF(B3:B61, "Europe", Q3:Q61)</f>
        <v>24522</v>
      </c>
      <c r="R66" s="68">
        <f>SUMIF(B3:B61, "Europe", R3:R61)</f>
        <v>796</v>
      </c>
      <c r="S66" s="68">
        <f>SUMIF(B3:B61, "Europe", S3:S61)</f>
        <v>21403</v>
      </c>
      <c r="T66" s="66">
        <f>SUMIF(B3:B61, "Europe", T3:T61)</f>
        <v>174</v>
      </c>
      <c r="U66" s="66">
        <f>SUMIF(B3:B61, "Europe", U3:U61)</f>
        <v>12</v>
      </c>
      <c r="V66" s="66">
        <f>SUMIF(B3:B61, "Europe", V3:V61)</f>
        <v>3896</v>
      </c>
      <c r="W66" s="66">
        <f>SUMIF(B3:B61, "Europe", W3:W61)</f>
        <v>293</v>
      </c>
      <c r="X66" s="66">
        <f>SUMIF(B3:B61, "Europe", X3:X61)</f>
        <v>101</v>
      </c>
      <c r="Y66" s="66">
        <f>SUMIF(B3:B61, "Europe", Y3:Y61)</f>
        <v>16067</v>
      </c>
      <c r="Z66" s="68">
        <f>SUMIF(B3:B61, "Europe", Z3:Z61)</f>
        <v>816</v>
      </c>
      <c r="AA66" s="66">
        <f>SUMIF(B3:B61, "Europe", AA3:AA61)</f>
        <v>39427</v>
      </c>
      <c r="AB66" s="66"/>
      <c r="AC66" s="66">
        <f>SUMIF(B3:B61, "Europe", AC3:AC61)</f>
        <v>1710</v>
      </c>
      <c r="AD66" s="67"/>
      <c r="AE66" s="66">
        <f>SUMIF(B3:B61, "Europe", AE3:AE61)</f>
        <v>41308</v>
      </c>
      <c r="AF66" s="66">
        <f>SUMIF(B3:B61, "Europe", AF3:AF61)</f>
        <v>145</v>
      </c>
      <c r="AG66" s="66">
        <f>SUMIF(B3:B61, "Europe", AG3:AG61)</f>
        <v>347</v>
      </c>
      <c r="AH66" s="68">
        <f>SUMIF(B3:B61, "Europe", AH3:AH61)</f>
        <v>14577</v>
      </c>
      <c r="AI66" s="66">
        <f>SUMIF(B3:B61, "Europe", AI3:AI61)</f>
        <v>2779</v>
      </c>
      <c r="AJ66" s="66">
        <f>SUMIF(B3:B61, "Europe", AJ3:AJ61)</f>
        <v>318</v>
      </c>
      <c r="AK66" s="66">
        <f>SUMIF(B3:B61, "Europe", AK3:AK61)</f>
        <v>5282</v>
      </c>
      <c r="AL66" s="68">
        <f>SUMIF(B3:B61, "Europe", AL3:AL61)</f>
        <v>1570</v>
      </c>
      <c r="AM66" s="84"/>
    </row>
    <row r="67" spans="1:45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5.1212938005390833E-2</v>
      </c>
      <c r="L67" s="88">
        <f>L66/M66</f>
        <v>0.25378395189715947</v>
      </c>
      <c r="M67" s="77">
        <f>M66/M66</f>
        <v>1</v>
      </c>
      <c r="N67" s="88">
        <f>N66/S66</f>
        <v>0.11923562117460169</v>
      </c>
      <c r="O67" s="88">
        <f>O66/S66</f>
        <v>2.5790776993879362E-2</v>
      </c>
      <c r="P67" s="88">
        <f>P66/S66</f>
        <v>0.6252394524132131</v>
      </c>
      <c r="Q67" s="88">
        <f>Q66/S66</f>
        <v>1.1457272344998364</v>
      </c>
      <c r="R67" s="88">
        <f>R66/S66</f>
        <v>3.7191047983927486E-2</v>
      </c>
      <c r="S67" s="76">
        <f>S66/S66</f>
        <v>1</v>
      </c>
      <c r="T67" s="75">
        <f>T66/V66</f>
        <v>4.4661190965092405E-2</v>
      </c>
      <c r="U67" s="75">
        <f>U66/V66</f>
        <v>3.0800821355236141E-3</v>
      </c>
      <c r="V67" s="76">
        <f>V66/V66</f>
        <v>1</v>
      </c>
      <c r="W67" s="75">
        <f>W66/V66</f>
        <v>7.5205338809034905E-2</v>
      </c>
      <c r="X67" s="75">
        <f>X66/V66</f>
        <v>2.5924024640657083E-2</v>
      </c>
      <c r="Y67" s="75">
        <f>Y66/V66</f>
        <v>4.1239733059548254</v>
      </c>
      <c r="Z67" s="88">
        <f>Z66/V66</f>
        <v>0.20944558521560575</v>
      </c>
      <c r="AA67" s="77">
        <f>AA66/AA66</f>
        <v>1</v>
      </c>
      <c r="AB67" s="75"/>
      <c r="AC67" s="75">
        <f>AC66/AA66</f>
        <v>4.3371293783447888E-2</v>
      </c>
      <c r="AD67" s="75"/>
      <c r="AE67" s="75">
        <f>AE66/AA66</f>
        <v>1.0477084231617926</v>
      </c>
      <c r="AF67" s="75">
        <f>AF66/AA66</f>
        <v>3.6776828061987977E-3</v>
      </c>
      <c r="AG67" s="75">
        <f>AG66/AA66</f>
        <v>8.8010754051791925E-3</v>
      </c>
      <c r="AH67" s="88">
        <f>AH66/AA66</f>
        <v>0.36972125700661984</v>
      </c>
      <c r="AI67" s="80">
        <f>AI66/AI66</f>
        <v>1</v>
      </c>
      <c r="AJ67" s="81">
        <f>AJ66/AI66</f>
        <v>0.11442965095358043</v>
      </c>
      <c r="AK67" s="79">
        <f>AK66/AI66</f>
        <v>1.9006836991723641</v>
      </c>
      <c r="AL67" s="91">
        <f>AL66/AI66</f>
        <v>0.5649514213745952</v>
      </c>
      <c r="AM67" s="84"/>
    </row>
    <row r="68" spans="1:45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728</v>
      </c>
      <c r="L68" s="66">
        <f>SUMIF(B3:B61, "North America", L3:L61)</f>
        <v>4286</v>
      </c>
      <c r="M68" s="66">
        <f>SUMIF(B3:B61, "North America", M3:M61)</f>
        <v>8902</v>
      </c>
      <c r="N68" s="66">
        <f>SUMIF(B3:B61, "North America", N3:N61)</f>
        <v>8545</v>
      </c>
      <c r="O68" s="66">
        <f>SUMIF(B3:B61, "North America", O3:O61)</f>
        <v>1031</v>
      </c>
      <c r="P68" s="66">
        <f>SUMIF(B3:B61, "North America", P3:P61)</f>
        <v>18110</v>
      </c>
      <c r="Q68" s="66">
        <f>SUMIF(B3:B61, "North America", Q3:Q61)</f>
        <v>28097</v>
      </c>
      <c r="R68" s="68">
        <f>SUMIF(B3:B61, "North America", R3:R61)</f>
        <v>1391</v>
      </c>
      <c r="S68" s="68">
        <f>SUMIF(B3:B61, "North America", S3:S61)</f>
        <v>29147</v>
      </c>
      <c r="T68" s="66">
        <f>SUMIF(B3:B61, "North America", T3:T61)</f>
        <v>51</v>
      </c>
      <c r="U68" s="66">
        <f>SUMIF(B3:B61, "North America", U3:U61)</f>
        <v>13</v>
      </c>
      <c r="V68" s="66">
        <f>SUMIF(B3:B61, "North America", V3:V61)</f>
        <v>2088</v>
      </c>
      <c r="W68" s="66">
        <f>SUMIF(B3:B61, "North America", W3:W61)</f>
        <v>132</v>
      </c>
      <c r="X68" s="66">
        <f>SUMIF(B3:B61, "North America", X3:X61)</f>
        <v>2</v>
      </c>
      <c r="Y68" s="66">
        <f>SUMIF(B3:B61, "North America", Y3:Y61)</f>
        <v>17458</v>
      </c>
      <c r="Z68" s="68">
        <f>SUMIF(B3:B61, "North America", Z3:Z61)</f>
        <v>154</v>
      </c>
      <c r="AA68" s="66">
        <f>SUMIF(B3:B61, "North America", AA3:AA61)</f>
        <v>39960</v>
      </c>
      <c r="AB68" s="66"/>
      <c r="AC68" s="66">
        <f>SUMIF(B3:B61, "North America", AC3:AC61)</f>
        <v>809</v>
      </c>
      <c r="AD68" s="67"/>
      <c r="AE68" s="66">
        <f>SUMIF(B3:B61, "North America", AE3:AE61)</f>
        <v>66211</v>
      </c>
      <c r="AF68" s="66">
        <f>SUMIF(B3:B61, "North America", AF3:AF61)</f>
        <v>213</v>
      </c>
      <c r="AG68" s="66">
        <f>SUMIF(B3:B61, "North America", AG3:AG61)</f>
        <v>44</v>
      </c>
      <c r="AH68" s="68">
        <f>SUMIF(B3:B61, "North America", AH3:AH61)</f>
        <v>11356</v>
      </c>
      <c r="AI68" s="66">
        <f>SUMIF(B3:B61, "North America", AI3:AI61)</f>
        <v>1294</v>
      </c>
      <c r="AJ68" s="66">
        <f>SUMIF(B3:B61, "North America", AJ3:AJ61)</f>
        <v>102</v>
      </c>
      <c r="AK68" s="66">
        <f>SUMIF(B3:B61, "North America", AK3:AK61)</f>
        <v>5275</v>
      </c>
      <c r="AL68" s="68">
        <f>SUMIF(B3:B61, "North America", AL3:AL61)</f>
        <v>1880</v>
      </c>
      <c r="AM68" s="84"/>
    </row>
    <row r="69" spans="1:45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8.1779375421253644E-2</v>
      </c>
      <c r="L69" s="88">
        <f>L68/M68</f>
        <v>0.48146483936194112</v>
      </c>
      <c r="M69" s="77">
        <f>M68/M68</f>
        <v>1</v>
      </c>
      <c r="N69" s="88">
        <f>N68/S68</f>
        <v>0.29316910831303394</v>
      </c>
      <c r="O69" s="88">
        <f>O68/S68</f>
        <v>3.5372422547775069E-2</v>
      </c>
      <c r="P69" s="88">
        <f>P68/S68</f>
        <v>0.62133324184307137</v>
      </c>
      <c r="Q69" s="88">
        <f>Q68/S68</f>
        <v>0.96397570933543764</v>
      </c>
      <c r="R69" s="88">
        <f>R68/S68</f>
        <v>4.7723607918482173E-2</v>
      </c>
      <c r="S69" s="76">
        <f>S68/S68</f>
        <v>1</v>
      </c>
      <c r="T69" s="75">
        <f>T68/V68</f>
        <v>2.442528735632184E-2</v>
      </c>
      <c r="U69" s="75">
        <f>U68/V68</f>
        <v>6.2260536398467429E-3</v>
      </c>
      <c r="V69" s="76">
        <f>V68/V68</f>
        <v>1</v>
      </c>
      <c r="W69" s="75">
        <f>W68/V68</f>
        <v>6.3218390804597707E-2</v>
      </c>
      <c r="X69" s="75">
        <f>X68/V68</f>
        <v>9.5785440613026815E-4</v>
      </c>
      <c r="Y69" s="75">
        <f>Y68/V68</f>
        <v>8.3611111111111107</v>
      </c>
      <c r="Z69" s="88">
        <f>Z68/V68</f>
        <v>7.3754789272030649E-2</v>
      </c>
      <c r="AA69" s="77">
        <f>AA68/AA68</f>
        <v>1</v>
      </c>
      <c r="AB69" s="75"/>
      <c r="AC69" s="75">
        <f>AC68/AA68</f>
        <v>2.0245245245245246E-2</v>
      </c>
      <c r="AD69" s="75"/>
      <c r="AE69" s="75">
        <f>AE68/AA68</f>
        <v>1.656931931931932</v>
      </c>
      <c r="AF69" s="75">
        <f>AF68/AA68</f>
        <v>5.3303303303303302E-3</v>
      </c>
      <c r="AG69" s="75">
        <f>AG68/AA68</f>
        <v>1.1011011011011012E-3</v>
      </c>
      <c r="AH69" s="88">
        <f>AH68/AA68</f>
        <v>0.28418418418418417</v>
      </c>
      <c r="AI69" s="80">
        <f>AI68/AI68</f>
        <v>1</v>
      </c>
      <c r="AJ69" s="81">
        <f>AJ68/AI68</f>
        <v>7.8825347758887165E-2</v>
      </c>
      <c r="AK69" s="79">
        <f>AK68/AI68</f>
        <v>4.0765069551777433</v>
      </c>
      <c r="AL69" s="91">
        <f>AL68/AI68</f>
        <v>1.4528593508500773</v>
      </c>
      <c r="AM69" s="84"/>
    </row>
    <row r="70" spans="1:45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47</v>
      </c>
      <c r="L70" s="66">
        <f>SUMIF(B3:B61, "South America", L3:L61)</f>
        <v>199</v>
      </c>
      <c r="M70" s="66">
        <f>SUMIF(B3:B61, "South America", M3:M61)</f>
        <v>1179</v>
      </c>
      <c r="N70" s="66">
        <f>SUMIF(B3:B61, "South America", N3:N61)</f>
        <v>345</v>
      </c>
      <c r="O70" s="66">
        <f>SUMIF(B3:B61, "South America", O3:O61)</f>
        <v>43</v>
      </c>
      <c r="P70" s="66">
        <f>SUMIF(B3:B61, "South America", P3:P61)</f>
        <v>2028</v>
      </c>
      <c r="Q70" s="66">
        <f>SUMIF(B3:B61, "South America", Q3:Q61)</f>
        <v>3573</v>
      </c>
      <c r="R70" s="68">
        <f>SUMIF(B3:B61, "South America", R3:R61)</f>
        <v>47</v>
      </c>
      <c r="S70" s="68">
        <f>SUMIF(B3:B61, "South America", S3:S61)</f>
        <v>2944</v>
      </c>
      <c r="T70" s="66">
        <f>SUMIF(B3:B61, "South America", T3:T61)</f>
        <v>13</v>
      </c>
      <c r="U70" s="66">
        <f>SUMIF(B3:B61, "South America", U3:U61)</f>
        <v>1</v>
      </c>
      <c r="V70" s="66">
        <f>SUMIF(B3:B61, "South America", V3:V61)</f>
        <v>298</v>
      </c>
      <c r="W70" s="66">
        <f>SUMIF(B3:B61, "South America", W3:W61)</f>
        <v>35</v>
      </c>
      <c r="X70" s="66">
        <f>SUMIF(B3:B61, "South America", X3:X61)</f>
        <v>8</v>
      </c>
      <c r="Y70" s="66">
        <f>SUMIF(B3:B61, "South America", Y3:Y61)</f>
        <v>2256</v>
      </c>
      <c r="Z70" s="68">
        <f>SUMIF(B3:B61, "South America", Z3:Z61)</f>
        <v>96</v>
      </c>
      <c r="AA70" s="66">
        <f>SUMIF(B3:B61, "South America", AA3:AA61)</f>
        <v>5016</v>
      </c>
      <c r="AB70" s="66"/>
      <c r="AC70" s="66">
        <f>SUMIF(B3:B61, "South America", AC3:AC61)</f>
        <v>326</v>
      </c>
      <c r="AD70" s="67"/>
      <c r="AE70" s="66">
        <f>SUMIF(B3:B61, "South America", AE3:AE61)</f>
        <v>5885</v>
      </c>
      <c r="AF70" s="66">
        <f>SUMIF(B3:B61, "South America", AF3:AF61)</f>
        <v>16</v>
      </c>
      <c r="AG70" s="66">
        <f>SUMIF(B3:B61, "South America", AG3:AG61)</f>
        <v>6</v>
      </c>
      <c r="AH70" s="68">
        <f>SUMIF(B3:B61, "South America", AH3:AH61)</f>
        <v>1525</v>
      </c>
      <c r="AI70" s="66">
        <f>SUMIF(B3:B61, "South America", AI3:AI61)</f>
        <v>574</v>
      </c>
      <c r="AJ70" s="66">
        <f>SUMIF(B3:B61, "South America", AJ3:AJ61)</f>
        <v>15</v>
      </c>
      <c r="AK70" s="66">
        <f>SUMIF(B3:B61, "South America", AK3:AK61)</f>
        <v>1293</v>
      </c>
      <c r="AL70" s="68">
        <f>SUMIF(B3:B61, "South America", AL3:AL61)</f>
        <v>179</v>
      </c>
      <c r="AM70" s="84"/>
    </row>
    <row r="71" spans="1:45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3.9864291772688722E-2</v>
      </c>
      <c r="L71" s="88">
        <f>L70/M70</f>
        <v>0.16878710771840544</v>
      </c>
      <c r="M71" s="77">
        <f>M70/M70</f>
        <v>1</v>
      </c>
      <c r="N71" s="88">
        <f>N70/S70</f>
        <v>0.1171875</v>
      </c>
      <c r="O71" s="88">
        <f>O70/S70</f>
        <v>1.4605978260869566E-2</v>
      </c>
      <c r="P71" s="88">
        <f>P70/S70</f>
        <v>0.68885869565217395</v>
      </c>
      <c r="Q71" s="88">
        <f>Q70/S70</f>
        <v>1.2136548913043479</v>
      </c>
      <c r="R71" s="88">
        <f>R70/S70</f>
        <v>1.596467391304348E-2</v>
      </c>
      <c r="S71" s="76">
        <f>S70/S70</f>
        <v>1</v>
      </c>
      <c r="T71" s="75">
        <f>T70/V70</f>
        <v>4.3624161073825503E-2</v>
      </c>
      <c r="U71" s="75">
        <f>U70/V70</f>
        <v>3.3557046979865771E-3</v>
      </c>
      <c r="V71" s="76">
        <f>V70/V70</f>
        <v>1</v>
      </c>
      <c r="W71" s="75">
        <f>W70/V70</f>
        <v>0.1174496644295302</v>
      </c>
      <c r="X71" s="75">
        <f>X70/V70</f>
        <v>2.6845637583892617E-2</v>
      </c>
      <c r="Y71" s="75">
        <f>Y70/V70</f>
        <v>7.5704697986577179</v>
      </c>
      <c r="Z71" s="88">
        <f>Z70/V70</f>
        <v>0.32214765100671139</v>
      </c>
      <c r="AA71" s="77">
        <f>AA70/AA70</f>
        <v>1</v>
      </c>
      <c r="AB71" s="75"/>
      <c r="AC71" s="75">
        <f>AC70/AA70</f>
        <v>6.4992025518341309E-2</v>
      </c>
      <c r="AD71" s="75"/>
      <c r="AE71" s="75">
        <f>AE70/AA70</f>
        <v>1.1732456140350878</v>
      </c>
      <c r="AF71" s="75">
        <f>AF70/AA70</f>
        <v>3.189792663476874E-3</v>
      </c>
      <c r="AG71" s="75">
        <f>AG70/AA70</f>
        <v>1.1961722488038277E-3</v>
      </c>
      <c r="AH71" s="88">
        <f>AH70/AA70</f>
        <v>0.30402711323763953</v>
      </c>
      <c r="AI71" s="80">
        <f>AI70/AI70</f>
        <v>1</v>
      </c>
      <c r="AJ71" s="81">
        <f>AJ70/AI70</f>
        <v>2.6132404181184669E-2</v>
      </c>
      <c r="AK71" s="79">
        <f>AK70/AI70</f>
        <v>2.2526132404181185</v>
      </c>
      <c r="AL71" s="91">
        <f>AL70/AI70</f>
        <v>0.31184668989547037</v>
      </c>
    </row>
    <row r="72" spans="1:45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108</v>
      </c>
      <c r="L72" s="66">
        <f>SUMIF(B3:B61, "Asia &amp; Pacific", L3:L61)</f>
        <v>2431</v>
      </c>
      <c r="M72" s="66">
        <f>SUMIF(B3:B61, "Asia &amp; Pacific", M3:M61)</f>
        <v>5270</v>
      </c>
      <c r="N72" s="66">
        <f>SUMIF(B3:B61, "Asia &amp; Pacific", N3:N61)</f>
        <v>3765</v>
      </c>
      <c r="O72" s="66">
        <f>SUMIF(B3:B61, "Asia &amp; Pacific", O3:O61)</f>
        <v>636</v>
      </c>
      <c r="P72" s="66">
        <f>SUMIF(B3:B61, "Asia &amp; Pacific", P3:P61)</f>
        <v>13153</v>
      </c>
      <c r="Q72" s="66">
        <f>SUMIF(B3:B61, "Asia &amp; Pacific", Q3:Q61)</f>
        <v>9667</v>
      </c>
      <c r="R72" s="68">
        <f>SUMIF(B3:B61, "Asia &amp; Pacific", R3:R61)</f>
        <v>167</v>
      </c>
      <c r="S72" s="68">
        <f>SUMIF(B3:B61, "Asia &amp; Pacific", S3:S61)</f>
        <v>11592</v>
      </c>
      <c r="T72" s="66">
        <f>SUMIF(B3:B61, "Asia &amp; Pacific", T3:T61)</f>
        <v>10</v>
      </c>
      <c r="U72" s="66">
        <f>SUMIF(B3:B61, "Asia &amp; Pacific", U3:U61)</f>
        <v>44</v>
      </c>
      <c r="V72" s="66">
        <f>SUMIF(B3:B61, "Asia &amp; Pacific", V3:V61)</f>
        <v>2066</v>
      </c>
      <c r="W72" s="66">
        <f>SUMIF(B3:B61, "Asia &amp; Pacific", W3:W61)</f>
        <v>66</v>
      </c>
      <c r="X72" s="66">
        <f>SUMIF(B3:B61, "Asia &amp; Pacific", X3:X61)</f>
        <v>2</v>
      </c>
      <c r="Y72" s="66">
        <f>SUMIF(B3:B61, "Asia &amp; Pacific", Y3:Y61)</f>
        <v>13700</v>
      </c>
      <c r="Z72" s="68">
        <f>SUMIF(B3:B61, "Asia &amp; Pacific", Z3:Z61)</f>
        <v>39</v>
      </c>
      <c r="AA72" s="66">
        <f>SUMIF(B3:B61, "Asia &amp; Pacific", AA3:AA61)</f>
        <v>28226</v>
      </c>
      <c r="AB72" s="66"/>
      <c r="AC72" s="66">
        <f>SUMIF(B3:B61, "Asia &amp; Pacific", AC3:AC61)</f>
        <v>894</v>
      </c>
      <c r="AD72" s="67"/>
      <c r="AE72" s="66">
        <f>SUMIF(B3:B61, "Asia &amp; Pacific", AE3:AE61)</f>
        <v>29381</v>
      </c>
      <c r="AF72" s="66">
        <f>SUMIF(B3:B61, "Asia &amp; Pacific", AF3:AF61)</f>
        <v>50</v>
      </c>
      <c r="AG72" s="66">
        <f>SUMIF(B3:B61, "Asia &amp; Pacific", AG3:AG61)</f>
        <v>64</v>
      </c>
      <c r="AH72" s="68">
        <f>SUMIF(B3:B61, "Asia &amp; Pacific", AH3:AH61)</f>
        <v>3600</v>
      </c>
      <c r="AI72" s="66">
        <f>SUMIF(B3:B61, "Asia &amp; Pacific", AI3:AI61)</f>
        <v>3397</v>
      </c>
      <c r="AJ72" s="66">
        <f>SUMIF(B3:B61, "Asia &amp; Pacific", AJ3:AJ61)</f>
        <v>26</v>
      </c>
      <c r="AK72" s="66">
        <f>SUMIF(B3:B61, "Asia &amp; Pacific", AK3:AK61)</f>
        <v>6108</v>
      </c>
      <c r="AL72" s="68">
        <f>SUMIF(B3:B61, "Asia &amp; Pacific", AL3:AL61)</f>
        <v>850</v>
      </c>
    </row>
    <row r="73" spans="1:45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2.049335863377609E-2</v>
      </c>
      <c r="L73" s="88">
        <f>L72/M72</f>
        <v>0.46129032258064517</v>
      </c>
      <c r="M73" s="77">
        <f>M72/M72</f>
        <v>1</v>
      </c>
      <c r="N73" s="88">
        <f>N72/S72</f>
        <v>0.32479296066252589</v>
      </c>
      <c r="O73" s="88">
        <f>O72/S72</f>
        <v>5.4865424430641824E-2</v>
      </c>
      <c r="P73" s="88">
        <f>P72/S72</f>
        <v>1.1346618357487923</v>
      </c>
      <c r="Q73" s="88">
        <f>Q72/S72</f>
        <v>0.83393719806763289</v>
      </c>
      <c r="R73" s="88">
        <f>R72/S72</f>
        <v>1.440648723257419E-2</v>
      </c>
      <c r="S73" s="76">
        <f>S72/S72</f>
        <v>1</v>
      </c>
      <c r="T73" s="75">
        <f>T72/V72</f>
        <v>4.8402710551790898E-3</v>
      </c>
      <c r="U73" s="75">
        <f>U72/V72</f>
        <v>2.1297192642787996E-2</v>
      </c>
      <c r="V73" s="76">
        <f>V72/V72</f>
        <v>1</v>
      </c>
      <c r="W73" s="75">
        <f>W72/V72</f>
        <v>3.1945788964181994E-2</v>
      </c>
      <c r="X73" s="75">
        <f>X72/V72</f>
        <v>9.6805421103581804E-4</v>
      </c>
      <c r="Y73" s="75">
        <f>Y72/V72</f>
        <v>6.6311713455953534</v>
      </c>
      <c r="Z73" s="88">
        <f>Z72/V72</f>
        <v>1.8877057115198451E-2</v>
      </c>
      <c r="AA73" s="77">
        <f>AA72/AA72</f>
        <v>1</v>
      </c>
      <c r="AB73" s="75"/>
      <c r="AC73" s="75">
        <f>AC72/AA72</f>
        <v>3.1672925671366828E-2</v>
      </c>
      <c r="AD73" s="75"/>
      <c r="AE73" s="75">
        <f>AE72/AA72</f>
        <v>1.0409197194076383</v>
      </c>
      <c r="AF73" s="75">
        <f>AF72/AA72</f>
        <v>1.7714164245730885E-3</v>
      </c>
      <c r="AG73" s="75">
        <f>AG72/AA72</f>
        <v>2.2674130234535536E-3</v>
      </c>
      <c r="AH73" s="88">
        <f>AH72/AA72</f>
        <v>0.12754198256926239</v>
      </c>
      <c r="AI73" s="80">
        <f>AI72/AI72</f>
        <v>1</v>
      </c>
      <c r="AJ73" s="81">
        <f>AJ72/AI72</f>
        <v>7.6538121872240213E-3</v>
      </c>
      <c r="AK73" s="79">
        <f>AK72/AI72</f>
        <v>1.7980571092140123</v>
      </c>
      <c r="AL73" s="91">
        <f>AL72/AI72</f>
        <v>0.25022078304386225</v>
      </c>
    </row>
    <row r="74" spans="1:45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8</v>
      </c>
      <c r="L74" s="66">
        <f>SUMIF(B3:B61, "Africa", L3:L61)</f>
        <v>40</v>
      </c>
      <c r="M74" s="66">
        <f>SUMIF(B3:B61, "Africa", M3:M61)</f>
        <v>213</v>
      </c>
      <c r="N74" s="66">
        <f>SUMIF(B3:B61, "Africa", N3:N61)</f>
        <v>76</v>
      </c>
      <c r="O74" s="66">
        <f>SUMIF(B3:B61, "Africa", O3:O61)</f>
        <v>14</v>
      </c>
      <c r="P74" s="66">
        <f>SUMIF(B3:B61, "Africa", P3:P61)</f>
        <v>366</v>
      </c>
      <c r="Q74" s="66">
        <f>SUMIF(B3:B61, "Africa", Q3:Q61)</f>
        <v>772</v>
      </c>
      <c r="R74" s="68">
        <f>SUMIF(B3:B61, "Africa", R3:R61)</f>
        <v>16</v>
      </c>
      <c r="S74" s="68">
        <f>SUMIF(B3:B61, "Africa", S3:S61)</f>
        <v>624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119</v>
      </c>
      <c r="W74" s="66">
        <f>SUMIF(B3:B61, "Africa", W3:W61)</f>
        <v>18</v>
      </c>
      <c r="X74" s="66">
        <f>SUMIF(B3:B61, "Africa", X3:X61)</f>
        <v>7</v>
      </c>
      <c r="Y74" s="66">
        <f>SUMIF(B3:B61, "Africa", Y3:Y61)</f>
        <v>295</v>
      </c>
      <c r="Z74" s="68">
        <f>SUMIF(B3:B61, "Africa", Z3:Z61)</f>
        <v>33</v>
      </c>
      <c r="AA74" s="66">
        <f>SUMIF(B3:B61, "Africa", AA3:AA61)</f>
        <v>470</v>
      </c>
      <c r="AB74" s="66"/>
      <c r="AC74" s="66">
        <f>SUMIF(B3:B61, "Africa", AC3:AC61)</f>
        <v>64</v>
      </c>
      <c r="AD74" s="67"/>
      <c r="AE74" s="66">
        <f>SUMIF(B3:B61, "Africa", AE3:AE61)</f>
        <v>1042</v>
      </c>
      <c r="AF74" s="66">
        <f>SUMIF(B3:B61, "Africa", AF3:AF61)</f>
        <v>11</v>
      </c>
      <c r="AG74" s="66">
        <f>SUMIF(B3:B61, "Africa", AG3:AG61)</f>
        <v>52</v>
      </c>
      <c r="AH74" s="68">
        <f>SUMIF(B3:B61, "Africa", AH3:AH61)</f>
        <v>350</v>
      </c>
      <c r="AI74" s="66">
        <f>SUMIF(B3:B61, "Africa", AI3:AI61)</f>
        <v>144</v>
      </c>
      <c r="AJ74" s="66">
        <f>SUMIF(B3:B61, "Africa", AJ3:AJ61)</f>
        <v>7</v>
      </c>
      <c r="AK74" s="66">
        <f>SUMIF(B3:B61, "Africa", AK3:AK61)</f>
        <v>186</v>
      </c>
      <c r="AL74" s="68">
        <f>SUMIF(B3:B61, "Africa", AL3:AL61)</f>
        <v>79</v>
      </c>
    </row>
    <row r="75" spans="1:45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3.7558685446009391E-2</v>
      </c>
      <c r="L75" s="88">
        <f>L74/M74</f>
        <v>0.18779342723004694</v>
      </c>
      <c r="M75" s="77">
        <f>M74/M74</f>
        <v>1</v>
      </c>
      <c r="N75" s="88">
        <f>N74/S74</f>
        <v>0.12179487179487179</v>
      </c>
      <c r="O75" s="88">
        <f>O74/S74</f>
        <v>2.2435897435897436E-2</v>
      </c>
      <c r="P75" s="88">
        <f>P74/S74</f>
        <v>0.58653846153846156</v>
      </c>
      <c r="Q75" s="88">
        <f>Q74/S74</f>
        <v>1.2371794871794872</v>
      </c>
      <c r="R75" s="88">
        <f>R74/S74</f>
        <v>2.564102564102564E-2</v>
      </c>
      <c r="S75" s="76">
        <f>S74/S74</f>
        <v>1</v>
      </c>
      <c r="T75" s="75">
        <f>T74/V74</f>
        <v>8.4033613445378148E-3</v>
      </c>
      <c r="U75" s="75">
        <f>U74/V74</f>
        <v>0</v>
      </c>
      <c r="V75" s="76">
        <f>V74/V74</f>
        <v>1</v>
      </c>
      <c r="W75" s="75">
        <f>W74/V74</f>
        <v>0.15126050420168066</v>
      </c>
      <c r="X75" s="75">
        <f>X74/V74</f>
        <v>5.8823529411764705E-2</v>
      </c>
      <c r="Y75" s="75">
        <f>Y74/V74</f>
        <v>2.4789915966386555</v>
      </c>
      <c r="Z75" s="88">
        <f>Z74/V74</f>
        <v>0.27731092436974791</v>
      </c>
      <c r="AA75" s="77">
        <f>AA74/AA74</f>
        <v>1</v>
      </c>
      <c r="AB75" s="75"/>
      <c r="AC75" s="75">
        <f>AC74/AA74</f>
        <v>0.13617021276595745</v>
      </c>
      <c r="AD75" s="75"/>
      <c r="AE75" s="75">
        <f>AE74/AA74</f>
        <v>2.2170212765957449</v>
      </c>
      <c r="AF75" s="75">
        <f>AF74/AA74</f>
        <v>2.3404255319148935E-2</v>
      </c>
      <c r="AG75" s="75">
        <f>AG74/AA74</f>
        <v>0.11063829787234042</v>
      </c>
      <c r="AH75" s="88">
        <f>AH74/AA74</f>
        <v>0.74468085106382975</v>
      </c>
      <c r="AI75" s="80">
        <f>AI74/AI74</f>
        <v>1</v>
      </c>
      <c r="AJ75" s="81">
        <f>AJ74/AI74</f>
        <v>4.8611111111111112E-2</v>
      </c>
      <c r="AK75" s="79">
        <f>AK74/AI74</f>
        <v>1.2916666666666667</v>
      </c>
      <c r="AL75" s="91">
        <f>AL74/AI74</f>
        <v>0.54861111111111116</v>
      </c>
    </row>
    <row r="76" spans="1:45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45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0.1514360313315927</v>
      </c>
      <c r="L77" s="79">
        <f>L57/M57</f>
        <v>0.2863359442993908</v>
      </c>
      <c r="M77" s="77">
        <f>M57/M57</f>
        <v>1</v>
      </c>
      <c r="N77" s="79">
        <f>N57/S57</f>
        <v>3.8880248833592535E-4</v>
      </c>
      <c r="O77" s="79">
        <f>O57/S57</f>
        <v>3.4992223950233284E-2</v>
      </c>
      <c r="P77" s="79">
        <f>P57/S57</f>
        <v>0.68934681181959567</v>
      </c>
      <c r="Q77" s="88">
        <f>Q57/S57</f>
        <v>1.1784603421461897</v>
      </c>
      <c r="R77" s="89">
        <f>R57/S57</f>
        <v>5.8320373250388802E-2</v>
      </c>
      <c r="S77" s="76">
        <f>S57/S57</f>
        <v>1</v>
      </c>
      <c r="T77" s="79">
        <f>T57/V57</f>
        <v>0.2857142857142857</v>
      </c>
      <c r="U77" s="79">
        <f>U57/V57</f>
        <v>0</v>
      </c>
      <c r="V77" s="76">
        <f>V57/V57</f>
        <v>1</v>
      </c>
      <c r="W77" s="79">
        <f>W57/V57</f>
        <v>0.41558441558441561</v>
      </c>
      <c r="X77" s="79">
        <f>X57/V57</f>
        <v>0</v>
      </c>
      <c r="Y77" s="79">
        <f>Y57/V57</f>
        <v>17.571428571428573</v>
      </c>
      <c r="Z77" s="89">
        <f>Z57/V57</f>
        <v>0.48051948051948051</v>
      </c>
      <c r="AA77" s="80">
        <f>AA57/AA57</f>
        <v>1</v>
      </c>
      <c r="AB77" s="79"/>
      <c r="AC77" s="79">
        <f>AC57/AA57</f>
        <v>2.0227920227920228E-2</v>
      </c>
      <c r="AD77" s="79"/>
      <c r="AE77" s="79">
        <f>AE57/AA57</f>
        <v>2.4481481481481482</v>
      </c>
      <c r="AF77" s="79">
        <f>AF57/AA57</f>
        <v>2.5641025641025641E-3</v>
      </c>
      <c r="AG77" s="92">
        <f>AG57/AA57</f>
        <v>2.8490028490028491E-3</v>
      </c>
      <c r="AH77" s="91">
        <f>AH57/AA57</f>
        <v>0.55868945868945874</v>
      </c>
      <c r="AI77" s="80">
        <f>AI57/AI57</f>
        <v>1</v>
      </c>
      <c r="AJ77" s="79">
        <f>AJ57/AI57</f>
        <v>0.16184971098265896</v>
      </c>
      <c r="AK77" s="79">
        <f>AK57/AI57</f>
        <v>4.699421965317919</v>
      </c>
      <c r="AL77" s="89">
        <f>AL57/AI57</f>
        <v>1.0924855491329479</v>
      </c>
    </row>
    <row r="78" spans="1:45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2.9295328582739508E-2</v>
      </c>
      <c r="L78" s="79">
        <f>L19/M19</f>
        <v>0.20506730007917656</v>
      </c>
      <c r="M78" s="77">
        <f>M19/M19</f>
        <v>1</v>
      </c>
      <c r="N78" s="79">
        <f>N19/S19</f>
        <v>9.0784421283598468E-2</v>
      </c>
      <c r="O78" s="79">
        <f>O19/S19</f>
        <v>1.0422380691168404E-2</v>
      </c>
      <c r="P78" s="79">
        <f>P19/S19</f>
        <v>0.51892484914975312</v>
      </c>
      <c r="Q78" s="88">
        <f>Q19/S19</f>
        <v>1.3738343390016456</v>
      </c>
      <c r="R78" s="89">
        <f>R19/S19</f>
        <v>2.4136039495337356E-2</v>
      </c>
      <c r="S78" s="76">
        <f>S19/S19</f>
        <v>1</v>
      </c>
      <c r="T78" s="79">
        <f>T19/V19</f>
        <v>2.3134328358208955E-2</v>
      </c>
      <c r="U78" s="79">
        <f>U19/V19</f>
        <v>2.9850746268656717E-3</v>
      </c>
      <c r="V78" s="76">
        <f>V19/V19</f>
        <v>1</v>
      </c>
      <c r="W78" s="79">
        <f>W19/V19</f>
        <v>6.4925373134328362E-2</v>
      </c>
      <c r="X78" s="79">
        <f>X19/V19</f>
        <v>4.2537313432835823E-2</v>
      </c>
      <c r="Y78" s="79">
        <f>Y19/V19</f>
        <v>3.6149253731343283</v>
      </c>
      <c r="Z78" s="89">
        <f>Z19/V19</f>
        <v>0.20074626865671641</v>
      </c>
      <c r="AA78" s="80">
        <f>AA19/AA19</f>
        <v>1</v>
      </c>
      <c r="AB78" s="79"/>
      <c r="AC78" s="79">
        <f>AC19/AA19</f>
        <v>7.700111595820229E-2</v>
      </c>
      <c r="AD78" s="79"/>
      <c r="AE78" s="79">
        <f>AE19/AA19</f>
        <v>0.76240235365729936</v>
      </c>
      <c r="AF78" s="79">
        <f>AF19/AA19</f>
        <v>6.4928477224307597E-3</v>
      </c>
      <c r="AG78" s="92">
        <f>AG19/AA19</f>
        <v>1.318859693618748E-2</v>
      </c>
      <c r="AH78" s="91">
        <f>AH19/AA19</f>
        <v>0.37222278583747592</v>
      </c>
      <c r="AI78" s="80">
        <f>AI19/AI19</f>
        <v>1</v>
      </c>
      <c r="AJ78" s="79">
        <f>AJ19/AI19</f>
        <v>0.1095360824742268</v>
      </c>
      <c r="AK78" s="79">
        <f>AK19/AI19</f>
        <v>1.1198453608247423</v>
      </c>
      <c r="AL78" s="89">
        <f>AL19/AI19</f>
        <v>0.45876288659793812</v>
      </c>
    </row>
    <row r="79" spans="1:45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0" spans="1:45" ht="24" x14ac:dyDescent="0.2">
      <c r="A80" s="143" t="s">
        <v>147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95"/>
      <c r="AF80" s="95"/>
      <c r="AG80" s="95"/>
      <c r="AH80" s="96"/>
      <c r="AI80" s="95"/>
      <c r="AJ80" s="95"/>
      <c r="AK80" s="95"/>
      <c r="AL80" s="95"/>
      <c r="AM80" s="95"/>
      <c r="AN80" s="95"/>
      <c r="AO80" s="96"/>
      <c r="AP80" s="95"/>
      <c r="AQ80" s="95"/>
      <c r="AR80" s="96"/>
      <c r="AS80" s="63"/>
    </row>
    <row r="81" spans="1:47" ht="21" customHeight="1" x14ac:dyDescent="0.2">
      <c r="A81" s="143" t="s">
        <v>97</v>
      </c>
      <c r="B81" s="143"/>
      <c r="C81" s="146" t="s">
        <v>125</v>
      </c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M81"/>
      <c r="AU81" s="63"/>
    </row>
  </sheetData>
  <mergeCells count="13">
    <mergeCell ref="AI1:AL1"/>
    <mergeCell ref="AM1:AM2"/>
    <mergeCell ref="AN63:AO63"/>
    <mergeCell ref="AN64:AO64"/>
    <mergeCell ref="A81:B81"/>
    <mergeCell ref="A80:AD80"/>
    <mergeCell ref="C81:AD81"/>
    <mergeCell ref="C1:F1"/>
    <mergeCell ref="G1:J1"/>
    <mergeCell ref="K1:M1"/>
    <mergeCell ref="N1:S1"/>
    <mergeCell ref="T1:Z1"/>
    <mergeCell ref="AA1:AH1"/>
  </mergeCells>
  <hyperlinks>
    <hyperlink ref="C81:L81" r:id="rId1" display=" https://betterprojectsfaster.com/guide/java-full-stack-report-2023-01/the-index" xr:uid="{8E10E09F-5A2E-9B44-B309-A15D4C87A3E7}"/>
    <hyperlink ref="C81:AD81" r:id="rId2" display="https://betterprojectsfaster.com/guide/java-tech-popularity-index-2023-Q2/the-index" xr:uid="{DDC1E93F-300D-4D43-A071-BFEA4AD2C3B3}"/>
  </hyperlinks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2A1-B6CE-8442-92E5-9A7C2E12A353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style="63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11</v>
      </c>
      <c r="D3" s="101">
        <v>16</v>
      </c>
      <c r="E3" s="101">
        <v>157</v>
      </c>
      <c r="F3" s="101">
        <v>69</v>
      </c>
      <c r="G3" s="101">
        <v>5</v>
      </c>
      <c r="H3" s="101">
        <v>312</v>
      </c>
      <c r="I3" s="101">
        <v>523</v>
      </c>
      <c r="J3" s="101">
        <v>2</v>
      </c>
      <c r="K3" s="101">
        <v>371</v>
      </c>
      <c r="L3" s="101">
        <v>0</v>
      </c>
      <c r="M3" s="101">
        <v>0</v>
      </c>
      <c r="N3" s="101">
        <v>21</v>
      </c>
      <c r="O3" s="101">
        <v>2</v>
      </c>
      <c r="P3" s="101">
        <v>0</v>
      </c>
      <c r="Q3" s="101">
        <v>290</v>
      </c>
      <c r="R3" s="101">
        <v>6</v>
      </c>
      <c r="S3" s="101">
        <v>791</v>
      </c>
      <c r="T3" s="101">
        <v>22</v>
      </c>
      <c r="U3" s="101">
        <v>22</v>
      </c>
      <c r="V3" s="101">
        <v>942</v>
      </c>
      <c r="W3" s="101">
        <v>942</v>
      </c>
      <c r="X3" s="101">
        <v>1</v>
      </c>
      <c r="Y3" s="101">
        <v>4</v>
      </c>
      <c r="Z3" s="101">
        <v>221</v>
      </c>
      <c r="AA3" s="101">
        <v>31</v>
      </c>
      <c r="AB3" s="101">
        <v>1</v>
      </c>
      <c r="AC3" s="101">
        <v>199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98</v>
      </c>
      <c r="E4" s="101">
        <v>434</v>
      </c>
      <c r="F4" s="101">
        <v>108</v>
      </c>
      <c r="G4" s="101">
        <v>15</v>
      </c>
      <c r="H4" s="101">
        <v>360</v>
      </c>
      <c r="I4" s="101">
        <v>607</v>
      </c>
      <c r="J4" s="101">
        <v>7</v>
      </c>
      <c r="K4" s="101">
        <v>669</v>
      </c>
      <c r="L4" s="101">
        <v>2</v>
      </c>
      <c r="M4" s="101">
        <v>1</v>
      </c>
      <c r="N4" s="101">
        <v>65</v>
      </c>
      <c r="O4" s="101">
        <v>4</v>
      </c>
      <c r="P4" s="101">
        <v>0</v>
      </c>
      <c r="Q4" s="101">
        <v>453</v>
      </c>
      <c r="R4" s="101">
        <v>7</v>
      </c>
      <c r="S4" s="101">
        <v>1045</v>
      </c>
      <c r="T4" s="101">
        <v>10</v>
      </c>
      <c r="U4" s="101">
        <v>10</v>
      </c>
      <c r="V4" s="101">
        <v>2002</v>
      </c>
      <c r="W4" s="101">
        <v>2002</v>
      </c>
      <c r="X4" s="101">
        <v>1</v>
      </c>
      <c r="Y4" s="101">
        <v>0</v>
      </c>
      <c r="Z4" s="101">
        <v>380</v>
      </c>
      <c r="AA4" s="101">
        <v>49</v>
      </c>
      <c r="AB4" s="101">
        <v>6</v>
      </c>
      <c r="AC4" s="101">
        <v>276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42</v>
      </c>
      <c r="E5" s="101">
        <v>211</v>
      </c>
      <c r="F5" s="101">
        <v>28</v>
      </c>
      <c r="G5" s="101">
        <v>1</v>
      </c>
      <c r="H5" s="101">
        <v>128</v>
      </c>
      <c r="I5" s="101">
        <v>412</v>
      </c>
      <c r="J5" s="101">
        <v>7</v>
      </c>
      <c r="K5" s="101">
        <v>363</v>
      </c>
      <c r="L5" s="101">
        <v>0</v>
      </c>
      <c r="M5" s="101">
        <v>0</v>
      </c>
      <c r="N5" s="101">
        <v>155</v>
      </c>
      <c r="O5" s="101">
        <v>4</v>
      </c>
      <c r="P5" s="101">
        <v>5</v>
      </c>
      <c r="Q5" s="101">
        <v>314</v>
      </c>
      <c r="R5" s="101">
        <v>11</v>
      </c>
      <c r="S5" s="101">
        <v>1135</v>
      </c>
      <c r="T5" s="101">
        <v>51</v>
      </c>
      <c r="U5" s="101">
        <v>51</v>
      </c>
      <c r="V5" s="101">
        <v>811</v>
      </c>
      <c r="W5" s="101">
        <v>811</v>
      </c>
      <c r="X5" s="101">
        <v>0</v>
      </c>
      <c r="Y5" s="101">
        <v>15</v>
      </c>
      <c r="Z5" s="101">
        <v>289</v>
      </c>
      <c r="AA5" s="101">
        <v>33</v>
      </c>
      <c r="AB5" s="101">
        <v>7</v>
      </c>
      <c r="AC5" s="101">
        <v>53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6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0</v>
      </c>
      <c r="U6" s="101">
        <v>0</v>
      </c>
      <c r="V6" s="101">
        <v>13</v>
      </c>
      <c r="W6" s="101">
        <v>13</v>
      </c>
      <c r="X6" s="101">
        <v>0</v>
      </c>
      <c r="Y6" s="101">
        <v>0</v>
      </c>
      <c r="Z6" s="101">
        <v>3</v>
      </c>
      <c r="AA6" s="101">
        <v>0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69</v>
      </c>
      <c r="E7" s="101">
        <v>114</v>
      </c>
      <c r="F7" s="101">
        <v>58</v>
      </c>
      <c r="G7" s="101">
        <v>8</v>
      </c>
      <c r="H7" s="101">
        <v>287</v>
      </c>
      <c r="I7" s="101">
        <v>532</v>
      </c>
      <c r="J7" s="101">
        <v>27</v>
      </c>
      <c r="K7" s="101">
        <v>361</v>
      </c>
      <c r="L7" s="101">
        <v>1</v>
      </c>
      <c r="M7" s="101">
        <v>1</v>
      </c>
      <c r="N7" s="101">
        <v>70</v>
      </c>
      <c r="O7" s="101">
        <v>7</v>
      </c>
      <c r="P7" s="101">
        <v>0</v>
      </c>
      <c r="Q7" s="101">
        <v>328</v>
      </c>
      <c r="R7" s="101">
        <v>21</v>
      </c>
      <c r="S7" s="101">
        <v>1178</v>
      </c>
      <c r="T7" s="101">
        <v>44</v>
      </c>
      <c r="U7" s="101">
        <v>44</v>
      </c>
      <c r="V7" s="101">
        <v>892</v>
      </c>
      <c r="W7" s="101">
        <v>892</v>
      </c>
      <c r="X7" s="101">
        <v>15</v>
      </c>
      <c r="Y7" s="101">
        <v>30</v>
      </c>
      <c r="Z7" s="101">
        <v>89</v>
      </c>
      <c r="AA7" s="101">
        <v>55</v>
      </c>
      <c r="AB7" s="101">
        <v>11</v>
      </c>
      <c r="AC7" s="101">
        <v>122</v>
      </c>
      <c r="AD7" s="101">
        <v>78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100</v>
      </c>
      <c r="E8" s="101">
        <v>742</v>
      </c>
      <c r="F8" s="101">
        <v>209</v>
      </c>
      <c r="G8" s="101">
        <v>7</v>
      </c>
      <c r="H8" s="101">
        <v>1301</v>
      </c>
      <c r="I8" s="101">
        <v>1801</v>
      </c>
      <c r="J8" s="101">
        <v>34</v>
      </c>
      <c r="K8" s="101">
        <v>1608</v>
      </c>
      <c r="L8" s="101">
        <v>10</v>
      </c>
      <c r="M8" s="101">
        <v>0</v>
      </c>
      <c r="N8" s="101">
        <v>196</v>
      </c>
      <c r="O8" s="101">
        <v>20</v>
      </c>
      <c r="P8" s="101">
        <v>7</v>
      </c>
      <c r="Q8" s="101">
        <v>1275</v>
      </c>
      <c r="R8" s="101">
        <v>77</v>
      </c>
      <c r="S8" s="101">
        <v>2605</v>
      </c>
      <c r="T8" s="101">
        <v>259</v>
      </c>
      <c r="U8" s="101">
        <v>259</v>
      </c>
      <c r="V8" s="101">
        <v>2849</v>
      </c>
      <c r="W8" s="101">
        <v>2849</v>
      </c>
      <c r="X8" s="101">
        <v>6</v>
      </c>
      <c r="Y8" s="101">
        <v>1</v>
      </c>
      <c r="Z8" s="101">
        <v>815</v>
      </c>
      <c r="AA8" s="101">
        <v>454</v>
      </c>
      <c r="AB8" s="101">
        <v>13</v>
      </c>
      <c r="AC8" s="101">
        <v>722</v>
      </c>
      <c r="AD8" s="101">
        <v>133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43</v>
      </c>
      <c r="D9" s="101">
        <v>301</v>
      </c>
      <c r="E9" s="101">
        <v>859</v>
      </c>
      <c r="F9" s="101">
        <v>570</v>
      </c>
      <c r="G9" s="101">
        <v>81</v>
      </c>
      <c r="H9" s="101">
        <v>1507</v>
      </c>
      <c r="I9" s="101">
        <v>2549</v>
      </c>
      <c r="J9" s="101">
        <v>50</v>
      </c>
      <c r="K9" s="101">
        <v>2298</v>
      </c>
      <c r="L9" s="101">
        <v>30</v>
      </c>
      <c r="M9" s="101">
        <v>1</v>
      </c>
      <c r="N9" s="101">
        <v>118</v>
      </c>
      <c r="O9" s="101">
        <v>12</v>
      </c>
      <c r="P9" s="101">
        <v>1</v>
      </c>
      <c r="Q9" s="101">
        <v>1341</v>
      </c>
      <c r="R9" s="101">
        <v>33</v>
      </c>
      <c r="S9" s="101">
        <v>2880</v>
      </c>
      <c r="T9" s="101">
        <v>70</v>
      </c>
      <c r="U9" s="101">
        <v>70</v>
      </c>
      <c r="V9" s="101">
        <v>4868</v>
      </c>
      <c r="W9" s="101">
        <v>4868</v>
      </c>
      <c r="X9" s="101">
        <v>13</v>
      </c>
      <c r="Y9" s="101">
        <v>3</v>
      </c>
      <c r="Z9" s="101">
        <v>256</v>
      </c>
      <c r="AA9" s="101">
        <v>209</v>
      </c>
      <c r="AB9" s="101">
        <v>14</v>
      </c>
      <c r="AC9" s="101">
        <v>619</v>
      </c>
      <c r="AD9" s="101">
        <v>98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4</v>
      </c>
      <c r="D10" s="101">
        <v>12</v>
      </c>
      <c r="E10" s="101">
        <v>52</v>
      </c>
      <c r="F10" s="101">
        <v>12</v>
      </c>
      <c r="G10" s="101">
        <v>3</v>
      </c>
      <c r="H10" s="101">
        <v>113</v>
      </c>
      <c r="I10" s="101">
        <v>294</v>
      </c>
      <c r="J10" s="101">
        <v>3</v>
      </c>
      <c r="K10" s="101">
        <v>244</v>
      </c>
      <c r="L10" s="101">
        <v>0</v>
      </c>
      <c r="M10" s="101">
        <v>0</v>
      </c>
      <c r="N10" s="101">
        <v>40</v>
      </c>
      <c r="O10" s="101">
        <v>1</v>
      </c>
      <c r="P10" s="101">
        <v>0</v>
      </c>
      <c r="Q10" s="101">
        <v>233</v>
      </c>
      <c r="R10" s="101">
        <v>4</v>
      </c>
      <c r="S10" s="101">
        <v>617</v>
      </c>
      <c r="T10" s="101">
        <v>19</v>
      </c>
      <c r="U10" s="101">
        <v>19</v>
      </c>
      <c r="V10" s="101">
        <v>554</v>
      </c>
      <c r="W10" s="101">
        <v>554</v>
      </c>
      <c r="X10" s="101">
        <v>2</v>
      </c>
      <c r="Y10" s="101">
        <v>0</v>
      </c>
      <c r="Z10" s="101">
        <v>140</v>
      </c>
      <c r="AA10" s="101">
        <v>45</v>
      </c>
      <c r="AB10" s="101">
        <v>0</v>
      </c>
      <c r="AC10" s="101">
        <v>78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61</v>
      </c>
      <c r="E11" s="101">
        <v>166</v>
      </c>
      <c r="F11" s="101">
        <v>63</v>
      </c>
      <c r="G11" s="101">
        <v>14</v>
      </c>
      <c r="H11" s="101">
        <v>194</v>
      </c>
      <c r="I11" s="101">
        <v>355</v>
      </c>
      <c r="J11" s="101">
        <v>3</v>
      </c>
      <c r="K11" s="101">
        <v>380</v>
      </c>
      <c r="L11" s="101">
        <v>12</v>
      </c>
      <c r="M11" s="101">
        <v>1</v>
      </c>
      <c r="N11" s="101">
        <v>56</v>
      </c>
      <c r="O11" s="101">
        <v>6</v>
      </c>
      <c r="P11" s="101">
        <v>0</v>
      </c>
      <c r="Q11" s="101">
        <v>468</v>
      </c>
      <c r="R11" s="101">
        <v>5</v>
      </c>
      <c r="S11" s="101">
        <v>690</v>
      </c>
      <c r="T11" s="101">
        <v>15</v>
      </c>
      <c r="U11" s="101">
        <v>15</v>
      </c>
      <c r="V11" s="101">
        <v>813</v>
      </c>
      <c r="W11" s="101">
        <v>813</v>
      </c>
      <c r="X11" s="101">
        <v>2</v>
      </c>
      <c r="Y11" s="101">
        <v>2</v>
      </c>
      <c r="Z11" s="101">
        <v>187</v>
      </c>
      <c r="AA11" s="101">
        <v>67</v>
      </c>
      <c r="AB11" s="101">
        <v>1</v>
      </c>
      <c r="AC11" s="101">
        <v>96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37</v>
      </c>
      <c r="F12" s="101">
        <v>34</v>
      </c>
      <c r="G12" s="101">
        <v>3</v>
      </c>
      <c r="H12" s="101">
        <v>77</v>
      </c>
      <c r="I12" s="101">
        <v>109</v>
      </c>
      <c r="J12" s="101">
        <v>2</v>
      </c>
      <c r="K12" s="101">
        <v>91</v>
      </c>
      <c r="L12" s="101">
        <v>0</v>
      </c>
      <c r="M12" s="101">
        <v>0</v>
      </c>
      <c r="N12" s="101">
        <v>14</v>
      </c>
      <c r="O12" s="101">
        <v>0</v>
      </c>
      <c r="P12" s="101">
        <v>0</v>
      </c>
      <c r="Q12" s="101">
        <v>49</v>
      </c>
      <c r="R12" s="101">
        <v>0</v>
      </c>
      <c r="S12" s="101">
        <v>249</v>
      </c>
      <c r="T12" s="101">
        <v>4</v>
      </c>
      <c r="U12" s="101">
        <v>4</v>
      </c>
      <c r="V12" s="101">
        <v>331</v>
      </c>
      <c r="W12" s="101">
        <v>331</v>
      </c>
      <c r="X12" s="101">
        <v>4</v>
      </c>
      <c r="Y12" s="101">
        <v>0</v>
      </c>
      <c r="Z12" s="101">
        <v>83</v>
      </c>
      <c r="AA12" s="101">
        <v>16</v>
      </c>
      <c r="AB12" s="101">
        <v>0</v>
      </c>
      <c r="AC12" s="101">
        <v>65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8</v>
      </c>
      <c r="D13" s="101">
        <v>80</v>
      </c>
      <c r="E13" s="101">
        <v>226</v>
      </c>
      <c r="F13" s="101">
        <v>75</v>
      </c>
      <c r="G13" s="101">
        <v>12</v>
      </c>
      <c r="H13" s="101">
        <v>284</v>
      </c>
      <c r="I13" s="101">
        <v>580</v>
      </c>
      <c r="J13" s="101">
        <v>13</v>
      </c>
      <c r="K13" s="101">
        <v>588</v>
      </c>
      <c r="L13" s="101">
        <v>9</v>
      </c>
      <c r="M13" s="101">
        <v>2</v>
      </c>
      <c r="N13" s="101">
        <v>115</v>
      </c>
      <c r="O13" s="101">
        <v>17</v>
      </c>
      <c r="P13" s="101">
        <v>1</v>
      </c>
      <c r="Q13" s="101">
        <v>289</v>
      </c>
      <c r="R13" s="101">
        <v>5</v>
      </c>
      <c r="S13" s="101">
        <v>602</v>
      </c>
      <c r="T13" s="101">
        <v>19</v>
      </c>
      <c r="U13" s="101">
        <v>19</v>
      </c>
      <c r="V13" s="101">
        <v>909</v>
      </c>
      <c r="W13" s="101">
        <v>909</v>
      </c>
      <c r="X13" s="101">
        <v>1</v>
      </c>
      <c r="Y13" s="101">
        <v>10</v>
      </c>
      <c r="Z13" s="101">
        <v>292</v>
      </c>
      <c r="AA13" s="101">
        <v>19</v>
      </c>
      <c r="AB13" s="101">
        <v>6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8</v>
      </c>
      <c r="D14" s="101">
        <v>51</v>
      </c>
      <c r="E14" s="101">
        <v>222</v>
      </c>
      <c r="F14" s="101">
        <v>35</v>
      </c>
      <c r="G14" s="101">
        <v>4</v>
      </c>
      <c r="H14" s="101">
        <v>204</v>
      </c>
      <c r="I14" s="101">
        <v>281</v>
      </c>
      <c r="J14" s="101">
        <v>8</v>
      </c>
      <c r="K14" s="101">
        <v>380</v>
      </c>
      <c r="L14" s="101">
        <v>5</v>
      </c>
      <c r="M14" s="101">
        <v>0</v>
      </c>
      <c r="N14" s="101">
        <v>26</v>
      </c>
      <c r="O14" s="101">
        <v>9</v>
      </c>
      <c r="P14" s="101">
        <v>1</v>
      </c>
      <c r="Q14" s="101">
        <v>230</v>
      </c>
      <c r="R14" s="101">
        <v>8</v>
      </c>
      <c r="S14" s="101">
        <v>601</v>
      </c>
      <c r="T14" s="101">
        <v>2</v>
      </c>
      <c r="U14" s="101">
        <v>2</v>
      </c>
      <c r="V14" s="101">
        <v>1162</v>
      </c>
      <c r="W14" s="101">
        <v>1162</v>
      </c>
      <c r="X14" s="101">
        <v>0</v>
      </c>
      <c r="Y14" s="101">
        <v>0</v>
      </c>
      <c r="Z14" s="101">
        <v>414</v>
      </c>
      <c r="AA14" s="101">
        <v>75</v>
      </c>
      <c r="AB14" s="101">
        <v>0</v>
      </c>
      <c r="AC14" s="101">
        <v>220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16</v>
      </c>
      <c r="F15" s="101">
        <v>0</v>
      </c>
      <c r="G15" s="101">
        <v>0</v>
      </c>
      <c r="H15" s="101">
        <v>17</v>
      </c>
      <c r="I15" s="101">
        <v>57</v>
      </c>
      <c r="J15" s="101">
        <v>1</v>
      </c>
      <c r="K15" s="101">
        <v>29</v>
      </c>
      <c r="L15" s="101">
        <v>0</v>
      </c>
      <c r="M15" s="101">
        <v>0</v>
      </c>
      <c r="N15" s="101">
        <v>19</v>
      </c>
      <c r="O15" s="101">
        <v>0</v>
      </c>
      <c r="P15" s="101">
        <v>0</v>
      </c>
      <c r="Q15" s="101">
        <v>14</v>
      </c>
      <c r="R15" s="101">
        <v>1</v>
      </c>
      <c r="S15" s="101">
        <v>149</v>
      </c>
      <c r="T15" s="101">
        <v>5</v>
      </c>
      <c r="U15" s="101">
        <v>5</v>
      </c>
      <c r="V15" s="101">
        <v>188</v>
      </c>
      <c r="W15" s="101">
        <v>188</v>
      </c>
      <c r="X15" s="101">
        <v>0</v>
      </c>
      <c r="Y15" s="101">
        <v>0</v>
      </c>
      <c r="Z15" s="101">
        <v>44</v>
      </c>
      <c r="AA15" s="101">
        <v>29</v>
      </c>
      <c r="AB15" s="101">
        <v>0</v>
      </c>
      <c r="AC15" s="101">
        <v>24</v>
      </c>
      <c r="AD15" s="101">
        <v>2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7</v>
      </c>
      <c r="E16" s="101">
        <v>49</v>
      </c>
      <c r="F16" s="101">
        <v>24</v>
      </c>
      <c r="G16" s="101">
        <v>4</v>
      </c>
      <c r="H16" s="101">
        <v>90</v>
      </c>
      <c r="I16" s="101">
        <v>228</v>
      </c>
      <c r="J16" s="101">
        <v>4</v>
      </c>
      <c r="K16" s="101">
        <v>87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39</v>
      </c>
      <c r="R16" s="101">
        <v>0</v>
      </c>
      <c r="S16" s="101">
        <v>210</v>
      </c>
      <c r="T16" s="101">
        <v>11</v>
      </c>
      <c r="U16" s="101">
        <v>11</v>
      </c>
      <c r="V16" s="101">
        <v>228</v>
      </c>
      <c r="W16" s="101">
        <v>228</v>
      </c>
      <c r="X16" s="101">
        <v>0</v>
      </c>
      <c r="Y16" s="101">
        <v>54</v>
      </c>
      <c r="Z16" s="101">
        <v>66</v>
      </c>
      <c r="AA16" s="101">
        <v>50</v>
      </c>
      <c r="AB16" s="101">
        <v>3</v>
      </c>
      <c r="AC16" s="101">
        <v>51</v>
      </c>
      <c r="AD16" s="101">
        <v>11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40</v>
      </c>
      <c r="D17" s="101">
        <v>9</v>
      </c>
      <c r="E17" s="101">
        <v>80</v>
      </c>
      <c r="F17" s="101">
        <v>15</v>
      </c>
      <c r="G17" s="101">
        <v>0</v>
      </c>
      <c r="H17" s="101">
        <v>63</v>
      </c>
      <c r="I17" s="101">
        <v>60</v>
      </c>
      <c r="J17" s="101">
        <v>5</v>
      </c>
      <c r="K17" s="101">
        <v>130</v>
      </c>
      <c r="L17" s="101">
        <v>0</v>
      </c>
      <c r="M17" s="101">
        <v>0</v>
      </c>
      <c r="N17" s="101">
        <v>8</v>
      </c>
      <c r="O17" s="101">
        <v>0</v>
      </c>
      <c r="P17" s="101">
        <v>0</v>
      </c>
      <c r="Q17" s="101">
        <v>28</v>
      </c>
      <c r="R17" s="101">
        <v>1</v>
      </c>
      <c r="S17" s="101">
        <v>141</v>
      </c>
      <c r="T17" s="101">
        <v>1</v>
      </c>
      <c r="U17" s="101">
        <v>1</v>
      </c>
      <c r="V17" s="101">
        <v>311</v>
      </c>
      <c r="W17" s="101">
        <v>311</v>
      </c>
      <c r="X17" s="101">
        <v>0</v>
      </c>
      <c r="Y17" s="101">
        <v>1</v>
      </c>
      <c r="Z17" s="101">
        <v>119</v>
      </c>
      <c r="AA17" s="101">
        <v>21</v>
      </c>
      <c r="AB17" s="101">
        <v>0</v>
      </c>
      <c r="AC17" s="101">
        <v>58</v>
      </c>
      <c r="AD17" s="101">
        <v>2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255</v>
      </c>
      <c r="E18" s="101">
        <v>1189</v>
      </c>
      <c r="F18" s="101">
        <v>614</v>
      </c>
      <c r="G18" s="101">
        <v>203</v>
      </c>
      <c r="H18" s="101">
        <v>2633</v>
      </c>
      <c r="I18" s="101">
        <v>4457</v>
      </c>
      <c r="J18" s="101">
        <v>119</v>
      </c>
      <c r="K18" s="101">
        <v>4151</v>
      </c>
      <c r="L18" s="101">
        <v>39</v>
      </c>
      <c r="M18" s="101">
        <v>0</v>
      </c>
      <c r="N18" s="101">
        <v>628</v>
      </c>
      <c r="O18" s="101">
        <v>24</v>
      </c>
      <c r="P18" s="101">
        <v>6</v>
      </c>
      <c r="Q18" s="101">
        <v>2533</v>
      </c>
      <c r="R18" s="101">
        <v>104</v>
      </c>
      <c r="S18" s="101">
        <v>6928</v>
      </c>
      <c r="T18" s="101">
        <v>244</v>
      </c>
      <c r="U18" s="101">
        <v>244</v>
      </c>
      <c r="V18" s="101">
        <v>5344</v>
      </c>
      <c r="W18" s="101">
        <v>5344</v>
      </c>
      <c r="X18" s="101">
        <v>24</v>
      </c>
      <c r="Y18" s="101">
        <v>28</v>
      </c>
      <c r="Z18" s="101">
        <v>1604</v>
      </c>
      <c r="AA18" s="101">
        <v>452</v>
      </c>
      <c r="AB18" s="101">
        <v>82</v>
      </c>
      <c r="AC18" s="101">
        <v>869</v>
      </c>
      <c r="AD18" s="101">
        <v>210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78</v>
      </c>
      <c r="D19" s="101">
        <v>630</v>
      </c>
      <c r="E19" s="101">
        <v>2619</v>
      </c>
      <c r="F19" s="101">
        <v>338</v>
      </c>
      <c r="G19" s="101">
        <v>41</v>
      </c>
      <c r="H19" s="101">
        <v>1938</v>
      </c>
      <c r="I19" s="101">
        <v>5193</v>
      </c>
      <c r="J19" s="101">
        <v>108</v>
      </c>
      <c r="K19" s="101">
        <v>3762</v>
      </c>
      <c r="L19" s="101">
        <v>44</v>
      </c>
      <c r="M19" s="101">
        <v>2</v>
      </c>
      <c r="N19" s="101">
        <v>1363</v>
      </c>
      <c r="O19" s="101">
        <v>80</v>
      </c>
      <c r="P19" s="101">
        <v>57</v>
      </c>
      <c r="Q19" s="101">
        <v>3520</v>
      </c>
      <c r="R19" s="101">
        <v>229</v>
      </c>
      <c r="S19" s="101">
        <v>10371</v>
      </c>
      <c r="T19" s="101">
        <v>914</v>
      </c>
      <c r="U19" s="101">
        <v>914</v>
      </c>
      <c r="V19" s="101">
        <v>10890</v>
      </c>
      <c r="W19" s="101">
        <v>10890</v>
      </c>
      <c r="X19" s="101">
        <v>57</v>
      </c>
      <c r="Y19" s="101">
        <v>177</v>
      </c>
      <c r="Z19" s="101">
        <v>3732</v>
      </c>
      <c r="AA19" s="101">
        <v>657</v>
      </c>
      <c r="AB19" s="101">
        <v>120</v>
      </c>
      <c r="AC19" s="101">
        <v>1033</v>
      </c>
      <c r="AD19" s="101">
        <v>313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35</v>
      </c>
      <c r="E20" s="101">
        <v>115</v>
      </c>
      <c r="F20" s="101">
        <v>40</v>
      </c>
      <c r="G20" s="101">
        <v>5</v>
      </c>
      <c r="H20" s="101">
        <v>182</v>
      </c>
      <c r="I20" s="101">
        <v>383</v>
      </c>
      <c r="J20" s="101">
        <v>12</v>
      </c>
      <c r="K20" s="101">
        <v>268</v>
      </c>
      <c r="L20" s="101">
        <v>0</v>
      </c>
      <c r="M20" s="101">
        <v>0</v>
      </c>
      <c r="N20" s="101">
        <v>55</v>
      </c>
      <c r="O20" s="101">
        <v>5</v>
      </c>
      <c r="P20" s="101">
        <v>1</v>
      </c>
      <c r="Q20" s="101">
        <v>153</v>
      </c>
      <c r="R20" s="101">
        <v>39</v>
      </c>
      <c r="S20" s="101">
        <v>396</v>
      </c>
      <c r="T20" s="101">
        <v>11</v>
      </c>
      <c r="U20" s="101">
        <v>11</v>
      </c>
      <c r="V20" s="101">
        <v>478</v>
      </c>
      <c r="W20" s="100">
        <v>430</v>
      </c>
      <c r="X20" s="101">
        <v>0</v>
      </c>
      <c r="Y20" s="101">
        <v>0</v>
      </c>
      <c r="Z20" s="101">
        <v>135</v>
      </c>
      <c r="AA20" s="101">
        <v>25</v>
      </c>
      <c r="AB20" s="101">
        <v>0</v>
      </c>
      <c r="AC20" s="101">
        <v>42</v>
      </c>
      <c r="AD20" s="101">
        <v>33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</v>
      </c>
      <c r="D21" s="101">
        <v>17</v>
      </c>
      <c r="E21" s="101">
        <v>137</v>
      </c>
      <c r="F21" s="101">
        <v>24</v>
      </c>
      <c r="G21" s="101">
        <v>2</v>
      </c>
      <c r="H21" s="101">
        <v>259</v>
      </c>
      <c r="I21" s="101">
        <v>898</v>
      </c>
      <c r="J21" s="101">
        <v>7</v>
      </c>
      <c r="K21" s="101">
        <v>156</v>
      </c>
      <c r="L21" s="101">
        <v>0</v>
      </c>
      <c r="M21" s="101">
        <v>0</v>
      </c>
      <c r="N21" s="101">
        <v>55</v>
      </c>
      <c r="O21" s="101">
        <v>0</v>
      </c>
      <c r="P21" s="101">
        <v>0</v>
      </c>
      <c r="Q21" s="101">
        <v>343</v>
      </c>
      <c r="R21" s="101">
        <v>0</v>
      </c>
      <c r="S21" s="101">
        <v>327</v>
      </c>
      <c r="T21" s="101">
        <v>37</v>
      </c>
      <c r="U21" s="101">
        <v>37</v>
      </c>
      <c r="V21" s="101">
        <v>588</v>
      </c>
      <c r="W21" s="101">
        <v>588</v>
      </c>
      <c r="X21" s="101">
        <v>0</v>
      </c>
      <c r="Y21" s="101">
        <v>1</v>
      </c>
      <c r="Z21" s="101">
        <v>191</v>
      </c>
      <c r="AA21" s="101">
        <v>91</v>
      </c>
      <c r="AB21" s="101">
        <v>2</v>
      </c>
      <c r="AC21" s="101">
        <v>221</v>
      </c>
      <c r="AD21" s="101">
        <v>13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39</v>
      </c>
      <c r="E22" s="101">
        <v>153</v>
      </c>
      <c r="F22" s="101">
        <v>45</v>
      </c>
      <c r="G22" s="101">
        <v>8</v>
      </c>
      <c r="H22" s="101">
        <v>215</v>
      </c>
      <c r="I22" s="101">
        <v>321</v>
      </c>
      <c r="J22" s="101">
        <v>20</v>
      </c>
      <c r="K22" s="101">
        <v>390</v>
      </c>
      <c r="L22" s="101">
        <v>25</v>
      </c>
      <c r="M22" s="101">
        <v>2</v>
      </c>
      <c r="N22" s="101">
        <v>154</v>
      </c>
      <c r="O22" s="101">
        <v>1</v>
      </c>
      <c r="P22" s="101">
        <v>8</v>
      </c>
      <c r="Q22" s="101">
        <v>336</v>
      </c>
      <c r="R22" s="101">
        <v>15</v>
      </c>
      <c r="S22" s="101">
        <v>766</v>
      </c>
      <c r="T22" s="101">
        <v>20</v>
      </c>
      <c r="U22" s="101">
        <v>20</v>
      </c>
      <c r="V22" s="101">
        <v>626</v>
      </c>
      <c r="W22" s="101">
        <v>626</v>
      </c>
      <c r="X22" s="101">
        <v>4</v>
      </c>
      <c r="Y22" s="101">
        <v>23</v>
      </c>
      <c r="Z22" s="101">
        <v>213</v>
      </c>
      <c r="AA22" s="101">
        <v>33</v>
      </c>
      <c r="AB22" s="101">
        <v>13</v>
      </c>
      <c r="AC22" s="101">
        <v>53</v>
      </c>
      <c r="AD22" s="101">
        <v>8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125</v>
      </c>
      <c r="D23" s="101">
        <v>1648</v>
      </c>
      <c r="E23" s="101">
        <v>2391</v>
      </c>
      <c r="F23" s="101">
        <v>2722</v>
      </c>
      <c r="G23" s="101">
        <v>459</v>
      </c>
      <c r="H23" s="101">
        <v>8670</v>
      </c>
      <c r="I23" s="101">
        <v>17235</v>
      </c>
      <c r="J23" s="101">
        <v>271</v>
      </c>
      <c r="K23" s="101">
        <v>7026</v>
      </c>
      <c r="L23" s="101">
        <v>184</v>
      </c>
      <c r="M23" s="101">
        <v>53</v>
      </c>
      <c r="N23" s="101">
        <v>1373</v>
      </c>
      <c r="O23" s="101">
        <v>43</v>
      </c>
      <c r="P23" s="101">
        <v>7</v>
      </c>
      <c r="Q23" s="101">
        <v>9361</v>
      </c>
      <c r="R23" s="101">
        <v>28</v>
      </c>
      <c r="S23" s="101">
        <v>18977</v>
      </c>
      <c r="T23" s="101">
        <v>562</v>
      </c>
      <c r="U23" s="101">
        <v>562</v>
      </c>
      <c r="V23" s="101">
        <v>16343</v>
      </c>
      <c r="W23" s="101">
        <v>16343</v>
      </c>
      <c r="X23" s="101">
        <v>31</v>
      </c>
      <c r="Y23" s="101">
        <v>43</v>
      </c>
      <c r="Z23" s="101">
        <v>2622</v>
      </c>
      <c r="AA23" s="101">
        <v>1809</v>
      </c>
      <c r="AB23" s="101">
        <v>75</v>
      </c>
      <c r="AC23" s="101">
        <v>3179</v>
      </c>
      <c r="AD23" s="101">
        <v>500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19</v>
      </c>
      <c r="D24" s="101">
        <v>27</v>
      </c>
      <c r="E24" s="101">
        <v>189</v>
      </c>
      <c r="F24" s="101">
        <v>30</v>
      </c>
      <c r="G24" s="101">
        <v>1</v>
      </c>
      <c r="H24" s="101">
        <v>200</v>
      </c>
      <c r="I24" s="101">
        <v>598</v>
      </c>
      <c r="J24" s="101">
        <v>4</v>
      </c>
      <c r="K24" s="101">
        <v>346</v>
      </c>
      <c r="L24" s="101">
        <v>0</v>
      </c>
      <c r="M24" s="101">
        <v>0</v>
      </c>
      <c r="N24" s="101">
        <v>25</v>
      </c>
      <c r="O24" s="101">
        <v>4</v>
      </c>
      <c r="P24" s="101">
        <v>0</v>
      </c>
      <c r="Q24" s="101">
        <v>123</v>
      </c>
      <c r="R24" s="101">
        <v>2</v>
      </c>
      <c r="S24" s="101">
        <v>196</v>
      </c>
      <c r="T24" s="101">
        <v>9</v>
      </c>
      <c r="U24" s="101">
        <v>9</v>
      </c>
      <c r="V24" s="101">
        <v>421</v>
      </c>
      <c r="W24" s="101">
        <v>421</v>
      </c>
      <c r="X24" s="101">
        <v>2</v>
      </c>
      <c r="Y24" s="101">
        <v>0</v>
      </c>
      <c r="Z24" s="101">
        <v>131</v>
      </c>
      <c r="AA24" s="101">
        <v>166</v>
      </c>
      <c r="AB24" s="101">
        <v>0</v>
      </c>
      <c r="AC24" s="101">
        <v>158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8</v>
      </c>
      <c r="D25" s="101">
        <v>80</v>
      </c>
      <c r="E25" s="101">
        <v>222</v>
      </c>
      <c r="F25" s="101">
        <v>91</v>
      </c>
      <c r="G25" s="101">
        <v>10</v>
      </c>
      <c r="H25" s="101">
        <v>235</v>
      </c>
      <c r="I25" s="101">
        <v>456</v>
      </c>
      <c r="J25" s="101">
        <v>7</v>
      </c>
      <c r="K25" s="101">
        <v>405</v>
      </c>
      <c r="L25" s="101">
        <v>31</v>
      </c>
      <c r="M25" s="101">
        <v>0</v>
      </c>
      <c r="N25" s="101">
        <v>39</v>
      </c>
      <c r="O25" s="101">
        <v>0</v>
      </c>
      <c r="P25" s="101">
        <v>0</v>
      </c>
      <c r="Q25" s="101">
        <v>344</v>
      </c>
      <c r="R25" s="101">
        <v>0</v>
      </c>
      <c r="S25" s="101">
        <v>691</v>
      </c>
      <c r="T25" s="101">
        <v>15</v>
      </c>
      <c r="U25" s="101">
        <v>15</v>
      </c>
      <c r="V25" s="101">
        <v>960</v>
      </c>
      <c r="W25" s="101">
        <v>960</v>
      </c>
      <c r="X25" s="101">
        <v>0</v>
      </c>
      <c r="Y25" s="101">
        <v>0</v>
      </c>
      <c r="Z25" s="101">
        <v>198</v>
      </c>
      <c r="AA25" s="101">
        <v>23</v>
      </c>
      <c r="AB25" s="101">
        <v>1</v>
      </c>
      <c r="AC25" s="101">
        <v>42</v>
      </c>
      <c r="AD25" s="101">
        <v>13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47</v>
      </c>
      <c r="E26" s="101">
        <v>252</v>
      </c>
      <c r="F26" s="101">
        <v>134</v>
      </c>
      <c r="G26" s="101">
        <v>15</v>
      </c>
      <c r="H26" s="101">
        <v>811</v>
      </c>
      <c r="I26" s="101">
        <v>1541</v>
      </c>
      <c r="J26" s="101">
        <v>22</v>
      </c>
      <c r="K26" s="101">
        <v>724</v>
      </c>
      <c r="L26" s="101">
        <v>1</v>
      </c>
      <c r="M26" s="101">
        <v>0</v>
      </c>
      <c r="N26" s="101">
        <v>272</v>
      </c>
      <c r="O26" s="101">
        <v>1</v>
      </c>
      <c r="P26" s="101">
        <v>5</v>
      </c>
      <c r="Q26" s="101">
        <v>694</v>
      </c>
      <c r="R26" s="101">
        <v>67</v>
      </c>
      <c r="S26" s="101">
        <v>1863</v>
      </c>
      <c r="T26" s="101">
        <v>103</v>
      </c>
      <c r="U26" s="101">
        <v>103</v>
      </c>
      <c r="V26" s="101">
        <v>1353</v>
      </c>
      <c r="W26" s="101">
        <v>1353</v>
      </c>
      <c r="X26" s="101">
        <v>9</v>
      </c>
      <c r="Y26" s="101">
        <v>10</v>
      </c>
      <c r="Z26" s="101">
        <v>478</v>
      </c>
      <c r="AA26" s="101">
        <v>128</v>
      </c>
      <c r="AB26" s="101">
        <v>6</v>
      </c>
      <c r="AC26" s="101">
        <v>172</v>
      </c>
      <c r="AD26" s="101">
        <v>111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209</v>
      </c>
      <c r="E27" s="101">
        <v>423</v>
      </c>
      <c r="F27" s="101">
        <v>289</v>
      </c>
      <c r="G27" s="101">
        <v>75</v>
      </c>
      <c r="H27" s="101">
        <v>1084</v>
      </c>
      <c r="I27" s="101">
        <v>1091</v>
      </c>
      <c r="J27" s="101">
        <v>30</v>
      </c>
      <c r="K27" s="101">
        <v>663</v>
      </c>
      <c r="L27" s="101">
        <v>2</v>
      </c>
      <c r="M27" s="101">
        <v>0</v>
      </c>
      <c r="N27" s="101">
        <v>21</v>
      </c>
      <c r="O27" s="101">
        <v>0</v>
      </c>
      <c r="P27" s="101">
        <v>1</v>
      </c>
      <c r="Q27" s="101">
        <v>304</v>
      </c>
      <c r="R27" s="101">
        <v>0</v>
      </c>
      <c r="S27" s="101">
        <v>2547</v>
      </c>
      <c r="T27" s="101">
        <v>6</v>
      </c>
      <c r="U27" s="101">
        <v>6</v>
      </c>
      <c r="V27" s="101">
        <v>3450</v>
      </c>
      <c r="W27" s="100">
        <v>3277</v>
      </c>
      <c r="X27" s="101">
        <v>0</v>
      </c>
      <c r="Y27" s="101">
        <v>0</v>
      </c>
      <c r="Z27" s="101">
        <v>796</v>
      </c>
      <c r="AA27" s="101">
        <v>59</v>
      </c>
      <c r="AB27" s="101">
        <v>4</v>
      </c>
      <c r="AC27" s="101">
        <v>301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1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7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2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8</v>
      </c>
      <c r="E29" s="101">
        <v>21</v>
      </c>
      <c r="F29" s="101">
        <v>11</v>
      </c>
      <c r="G29" s="101">
        <v>2</v>
      </c>
      <c r="H29" s="101">
        <v>82</v>
      </c>
      <c r="I29" s="101">
        <v>89</v>
      </c>
      <c r="J29" s="101">
        <v>6</v>
      </c>
      <c r="K29" s="101">
        <v>73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99</v>
      </c>
      <c r="R29" s="101">
        <v>0</v>
      </c>
      <c r="S29" s="101">
        <v>221</v>
      </c>
      <c r="T29" s="101">
        <v>8</v>
      </c>
      <c r="U29" s="101">
        <v>8</v>
      </c>
      <c r="V29" s="101">
        <v>205</v>
      </c>
      <c r="W29" s="101">
        <v>205</v>
      </c>
      <c r="X29" s="101">
        <v>1</v>
      </c>
      <c r="Y29" s="101">
        <v>2</v>
      </c>
      <c r="Z29" s="101">
        <v>13</v>
      </c>
      <c r="AA29" s="101">
        <v>15</v>
      </c>
      <c r="AB29" s="101">
        <v>0</v>
      </c>
      <c r="AC29" s="101">
        <v>19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50</v>
      </c>
      <c r="E30" s="101">
        <v>121</v>
      </c>
      <c r="F30" s="101">
        <v>35</v>
      </c>
      <c r="G30" s="101">
        <v>1</v>
      </c>
      <c r="H30" s="101">
        <v>248</v>
      </c>
      <c r="I30" s="101">
        <v>863</v>
      </c>
      <c r="J30" s="101">
        <v>12</v>
      </c>
      <c r="K30" s="101">
        <v>329</v>
      </c>
      <c r="L30" s="101">
        <v>1</v>
      </c>
      <c r="M30" s="101">
        <v>2</v>
      </c>
      <c r="N30" s="101">
        <v>46</v>
      </c>
      <c r="O30" s="101">
        <v>1</v>
      </c>
      <c r="P30" s="101">
        <v>0</v>
      </c>
      <c r="Q30" s="101">
        <v>222</v>
      </c>
      <c r="R30" s="101">
        <v>1</v>
      </c>
      <c r="S30" s="101">
        <v>536</v>
      </c>
      <c r="T30" s="101">
        <v>32</v>
      </c>
      <c r="U30" s="101">
        <v>32</v>
      </c>
      <c r="V30" s="101">
        <v>614</v>
      </c>
      <c r="W30" s="101">
        <v>614</v>
      </c>
      <c r="X30" s="101">
        <v>3</v>
      </c>
      <c r="Y30" s="101">
        <v>0</v>
      </c>
      <c r="Z30" s="101">
        <v>184</v>
      </c>
      <c r="AA30" s="101">
        <v>127</v>
      </c>
      <c r="AB30" s="101">
        <v>1</v>
      </c>
      <c r="AC30" s="101">
        <v>186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7</v>
      </c>
      <c r="D31" s="101">
        <v>124</v>
      </c>
      <c r="E31" s="101">
        <v>310</v>
      </c>
      <c r="F31" s="101">
        <v>125</v>
      </c>
      <c r="G31" s="101">
        <v>27</v>
      </c>
      <c r="H31" s="101">
        <v>563</v>
      </c>
      <c r="I31" s="101">
        <v>1351</v>
      </c>
      <c r="J31" s="101">
        <v>12</v>
      </c>
      <c r="K31" s="101">
        <v>649</v>
      </c>
      <c r="L31" s="101">
        <v>32</v>
      </c>
      <c r="M31" s="101">
        <v>2</v>
      </c>
      <c r="N31" s="101">
        <v>105</v>
      </c>
      <c r="O31" s="101">
        <v>3</v>
      </c>
      <c r="P31" s="101">
        <v>0</v>
      </c>
      <c r="Q31" s="101">
        <v>564</v>
      </c>
      <c r="R31" s="101">
        <v>6</v>
      </c>
      <c r="S31" s="101">
        <v>1304</v>
      </c>
      <c r="T31" s="101">
        <v>68</v>
      </c>
      <c r="U31" s="101">
        <v>68</v>
      </c>
      <c r="V31" s="101">
        <v>1534</v>
      </c>
      <c r="W31" s="101">
        <v>1534</v>
      </c>
      <c r="X31" s="101">
        <v>5</v>
      </c>
      <c r="Y31" s="101">
        <v>2</v>
      </c>
      <c r="Z31" s="101">
        <v>394</v>
      </c>
      <c r="AA31" s="101">
        <v>97</v>
      </c>
      <c r="AB31" s="101">
        <v>3</v>
      </c>
      <c r="AC31" s="101">
        <v>187</v>
      </c>
      <c r="AD31" s="101">
        <v>85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2</v>
      </c>
      <c r="E32" s="101">
        <v>25</v>
      </c>
      <c r="F32" s="101">
        <v>6</v>
      </c>
      <c r="G32" s="101">
        <v>0</v>
      </c>
      <c r="H32" s="101">
        <v>35</v>
      </c>
      <c r="I32" s="101">
        <v>84</v>
      </c>
      <c r="J32" s="101">
        <v>2</v>
      </c>
      <c r="K32" s="101">
        <v>55</v>
      </c>
      <c r="L32" s="101">
        <v>0</v>
      </c>
      <c r="M32" s="101">
        <v>0</v>
      </c>
      <c r="N32" s="101">
        <v>9</v>
      </c>
      <c r="O32" s="101">
        <v>0</v>
      </c>
      <c r="P32" s="101">
        <v>0</v>
      </c>
      <c r="Q32" s="101">
        <v>55</v>
      </c>
      <c r="R32" s="101">
        <v>0</v>
      </c>
      <c r="S32" s="101">
        <v>168</v>
      </c>
      <c r="T32" s="101">
        <v>7</v>
      </c>
      <c r="U32" s="101">
        <v>7</v>
      </c>
      <c r="V32" s="101">
        <v>118</v>
      </c>
      <c r="W32" s="101">
        <v>118</v>
      </c>
      <c r="X32" s="101">
        <v>0</v>
      </c>
      <c r="Y32" s="101">
        <v>2</v>
      </c>
      <c r="Z32" s="101">
        <v>39</v>
      </c>
      <c r="AA32" s="101">
        <v>5</v>
      </c>
      <c r="AB32" s="101">
        <v>1</v>
      </c>
      <c r="AC32" s="101">
        <v>22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109</v>
      </c>
      <c r="E33" s="101">
        <v>618</v>
      </c>
      <c r="F33" s="101">
        <v>261</v>
      </c>
      <c r="G33" s="101">
        <v>9</v>
      </c>
      <c r="H33" s="101">
        <v>605</v>
      </c>
      <c r="I33" s="101">
        <v>1663</v>
      </c>
      <c r="J33" s="101">
        <v>42</v>
      </c>
      <c r="K33" s="101">
        <v>882</v>
      </c>
      <c r="L33" s="101">
        <v>9</v>
      </c>
      <c r="M33" s="101">
        <v>2</v>
      </c>
      <c r="N33" s="101">
        <v>127</v>
      </c>
      <c r="O33" s="101">
        <v>20</v>
      </c>
      <c r="P33" s="101">
        <v>7</v>
      </c>
      <c r="Q33" s="101">
        <v>686</v>
      </c>
      <c r="R33" s="101">
        <v>32</v>
      </c>
      <c r="S33" s="101">
        <v>2069</v>
      </c>
      <c r="T33" s="101">
        <v>53</v>
      </c>
      <c r="U33" s="101">
        <v>53</v>
      </c>
      <c r="V33" s="101">
        <v>3048</v>
      </c>
      <c r="W33" s="101">
        <v>3048</v>
      </c>
      <c r="X33" s="101">
        <v>3</v>
      </c>
      <c r="Y33" s="101">
        <v>5</v>
      </c>
      <c r="Z33" s="101">
        <v>1328</v>
      </c>
      <c r="AA33" s="101">
        <v>121</v>
      </c>
      <c r="AB33" s="101">
        <v>29</v>
      </c>
      <c r="AC33" s="101">
        <v>391</v>
      </c>
      <c r="AD33" s="101">
        <v>142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45</v>
      </c>
      <c r="F34" s="101">
        <v>17</v>
      </c>
      <c r="G34" s="101">
        <v>1</v>
      </c>
      <c r="H34" s="101">
        <v>33</v>
      </c>
      <c r="I34" s="101">
        <v>89</v>
      </c>
      <c r="J34" s="101">
        <v>4</v>
      </c>
      <c r="K34" s="101">
        <v>139</v>
      </c>
      <c r="L34" s="101">
        <v>1</v>
      </c>
      <c r="M34" s="101">
        <v>0</v>
      </c>
      <c r="N34" s="101">
        <v>1</v>
      </c>
      <c r="O34" s="101">
        <v>0</v>
      </c>
      <c r="P34" s="101">
        <v>0</v>
      </c>
      <c r="Q34" s="101">
        <v>43</v>
      </c>
      <c r="R34" s="101">
        <v>0</v>
      </c>
      <c r="S34" s="101">
        <v>177</v>
      </c>
      <c r="T34" s="101">
        <v>1</v>
      </c>
      <c r="U34" s="101">
        <v>1</v>
      </c>
      <c r="V34" s="101">
        <v>410</v>
      </c>
      <c r="W34" s="101">
        <v>410</v>
      </c>
      <c r="X34" s="101">
        <v>0</v>
      </c>
      <c r="Y34" s="101">
        <v>0</v>
      </c>
      <c r="Z34" s="101">
        <v>89</v>
      </c>
      <c r="AA34" s="101">
        <v>16</v>
      </c>
      <c r="AB34" s="101">
        <v>0</v>
      </c>
      <c r="AC34" s="101">
        <v>43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19</v>
      </c>
      <c r="F35" s="101">
        <v>5</v>
      </c>
      <c r="G35" s="101">
        <v>1</v>
      </c>
      <c r="H35" s="101">
        <v>55</v>
      </c>
      <c r="I35" s="101">
        <v>91</v>
      </c>
      <c r="J35" s="101">
        <v>0</v>
      </c>
      <c r="K35" s="101">
        <v>62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13</v>
      </c>
      <c r="R35" s="101">
        <v>4</v>
      </c>
      <c r="S35" s="101">
        <v>58</v>
      </c>
      <c r="T35" s="101">
        <v>2</v>
      </c>
      <c r="U35" s="101">
        <v>2</v>
      </c>
      <c r="V35" s="101">
        <v>115</v>
      </c>
      <c r="W35" s="101">
        <v>115</v>
      </c>
      <c r="X35" s="101">
        <v>0</v>
      </c>
      <c r="Y35" s="101">
        <v>0</v>
      </c>
      <c r="Z35" s="101">
        <v>20</v>
      </c>
      <c r="AA35" s="101">
        <v>16</v>
      </c>
      <c r="AB35" s="101">
        <v>0</v>
      </c>
      <c r="AC35" s="101">
        <v>40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7</v>
      </c>
      <c r="D36" s="101">
        <v>11</v>
      </c>
      <c r="E36" s="101">
        <v>105</v>
      </c>
      <c r="F36" s="101">
        <v>8</v>
      </c>
      <c r="G36" s="101">
        <v>1</v>
      </c>
      <c r="H36" s="101">
        <v>59</v>
      </c>
      <c r="I36" s="101">
        <v>53</v>
      </c>
      <c r="J36" s="101">
        <v>6</v>
      </c>
      <c r="K36" s="101">
        <v>117</v>
      </c>
      <c r="L36" s="101">
        <v>0</v>
      </c>
      <c r="M36" s="101">
        <v>0</v>
      </c>
      <c r="N36" s="101">
        <v>3</v>
      </c>
      <c r="O36" s="101">
        <v>5</v>
      </c>
      <c r="P36" s="101">
        <v>0</v>
      </c>
      <c r="Q36" s="101">
        <v>52</v>
      </c>
      <c r="R36" s="101">
        <v>2</v>
      </c>
      <c r="S36" s="101">
        <v>138</v>
      </c>
      <c r="T36" s="101">
        <v>0</v>
      </c>
      <c r="U36" s="101">
        <v>0</v>
      </c>
      <c r="V36" s="101">
        <v>318</v>
      </c>
      <c r="W36" s="101">
        <v>318</v>
      </c>
      <c r="X36" s="101">
        <v>0</v>
      </c>
      <c r="Y36" s="101">
        <v>1</v>
      </c>
      <c r="Z36" s="101">
        <v>110</v>
      </c>
      <c r="AA36" s="101">
        <v>18</v>
      </c>
      <c r="AB36" s="101">
        <v>1</v>
      </c>
      <c r="AC36" s="101">
        <v>43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3</v>
      </c>
      <c r="W37" s="101">
        <v>3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21</v>
      </c>
      <c r="E38" s="101">
        <v>96</v>
      </c>
      <c r="F38" s="101">
        <v>36</v>
      </c>
      <c r="G38" s="101">
        <v>3</v>
      </c>
      <c r="H38" s="101">
        <v>265</v>
      </c>
      <c r="I38" s="101">
        <v>670</v>
      </c>
      <c r="J38" s="101">
        <v>2</v>
      </c>
      <c r="K38" s="101">
        <v>200</v>
      </c>
      <c r="L38" s="101">
        <v>0</v>
      </c>
      <c r="M38" s="101">
        <v>0</v>
      </c>
      <c r="N38" s="101">
        <v>21</v>
      </c>
      <c r="O38" s="101">
        <v>1</v>
      </c>
      <c r="P38" s="101">
        <v>0</v>
      </c>
      <c r="Q38" s="101">
        <v>82</v>
      </c>
      <c r="R38" s="101">
        <v>0</v>
      </c>
      <c r="S38" s="101">
        <v>480</v>
      </c>
      <c r="T38" s="101">
        <v>7</v>
      </c>
      <c r="U38" s="101">
        <v>7</v>
      </c>
      <c r="V38" s="101">
        <v>576</v>
      </c>
      <c r="W38" s="101">
        <v>576</v>
      </c>
      <c r="X38" s="101">
        <v>1</v>
      </c>
      <c r="Y38" s="101">
        <v>1</v>
      </c>
      <c r="Z38" s="101">
        <v>187</v>
      </c>
      <c r="AA38" s="101">
        <v>90</v>
      </c>
      <c r="AB38" s="101">
        <v>3</v>
      </c>
      <c r="AC38" s="101">
        <v>207</v>
      </c>
      <c r="AD38" s="101">
        <v>20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8</v>
      </c>
      <c r="F39" s="101">
        <v>1</v>
      </c>
      <c r="G39" s="101">
        <v>1</v>
      </c>
      <c r="H39" s="101">
        <v>12</v>
      </c>
      <c r="I39" s="101">
        <v>37</v>
      </c>
      <c r="J39" s="101">
        <v>0</v>
      </c>
      <c r="K39" s="101">
        <v>21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6</v>
      </c>
      <c r="R39" s="101">
        <v>0</v>
      </c>
      <c r="S39" s="101">
        <v>97</v>
      </c>
      <c r="T39" s="101">
        <v>3</v>
      </c>
      <c r="U39" s="101">
        <v>3</v>
      </c>
      <c r="V39" s="101">
        <v>122</v>
      </c>
      <c r="W39" s="101">
        <v>122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39</v>
      </c>
      <c r="F40" s="101">
        <v>5</v>
      </c>
      <c r="G40" s="101">
        <v>1</v>
      </c>
      <c r="H40" s="101">
        <v>71</v>
      </c>
      <c r="I40" s="101">
        <v>137</v>
      </c>
      <c r="J40" s="101">
        <v>1</v>
      </c>
      <c r="K40" s="101">
        <v>96</v>
      </c>
      <c r="L40" s="101">
        <v>0</v>
      </c>
      <c r="M40" s="101">
        <v>0</v>
      </c>
      <c r="N40" s="101">
        <v>13</v>
      </c>
      <c r="O40" s="101">
        <v>1</v>
      </c>
      <c r="P40" s="101">
        <v>0</v>
      </c>
      <c r="Q40" s="101">
        <v>71</v>
      </c>
      <c r="R40" s="101">
        <v>9</v>
      </c>
      <c r="S40" s="101">
        <v>222</v>
      </c>
      <c r="T40" s="101">
        <v>4</v>
      </c>
      <c r="U40" s="101">
        <v>4</v>
      </c>
      <c r="V40" s="101">
        <v>270</v>
      </c>
      <c r="W40" s="101">
        <v>270</v>
      </c>
      <c r="X40" s="101">
        <v>0</v>
      </c>
      <c r="Y40" s="101">
        <v>2</v>
      </c>
      <c r="Z40" s="101">
        <v>73</v>
      </c>
      <c r="AA40" s="101">
        <v>20</v>
      </c>
      <c r="AB40" s="101">
        <v>0</v>
      </c>
      <c r="AC40" s="101">
        <v>53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192</v>
      </c>
      <c r="E41" s="101">
        <v>317</v>
      </c>
      <c r="F41" s="101">
        <v>97</v>
      </c>
      <c r="G41" s="101">
        <v>27</v>
      </c>
      <c r="H41" s="101">
        <v>643</v>
      </c>
      <c r="I41" s="101">
        <v>1997</v>
      </c>
      <c r="J41" s="101">
        <v>24</v>
      </c>
      <c r="K41" s="101">
        <v>842</v>
      </c>
      <c r="L41" s="101">
        <v>1</v>
      </c>
      <c r="M41" s="101">
        <v>0</v>
      </c>
      <c r="N41" s="101">
        <v>204</v>
      </c>
      <c r="O41" s="101">
        <v>0</v>
      </c>
      <c r="P41" s="101">
        <v>0</v>
      </c>
      <c r="Q41" s="101">
        <v>696</v>
      </c>
      <c r="R41" s="101">
        <v>3</v>
      </c>
      <c r="S41" s="101">
        <v>1429</v>
      </c>
      <c r="T41" s="101">
        <v>76</v>
      </c>
      <c r="U41" s="101">
        <v>76</v>
      </c>
      <c r="V41" s="101">
        <v>1725</v>
      </c>
      <c r="W41" s="101">
        <v>1725</v>
      </c>
      <c r="X41" s="101">
        <v>1</v>
      </c>
      <c r="Y41" s="101">
        <v>8</v>
      </c>
      <c r="Z41" s="101">
        <v>569</v>
      </c>
      <c r="AA41" s="101">
        <v>149</v>
      </c>
      <c r="AB41" s="101">
        <v>2</v>
      </c>
      <c r="AC41" s="101">
        <v>338</v>
      </c>
      <c r="AD41" s="101">
        <v>89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284</v>
      </c>
      <c r="E42" s="101">
        <v>842</v>
      </c>
      <c r="F42" s="101">
        <v>412</v>
      </c>
      <c r="G42" s="101">
        <v>32</v>
      </c>
      <c r="H42" s="101">
        <v>1013</v>
      </c>
      <c r="I42" s="101">
        <v>1566</v>
      </c>
      <c r="J42" s="101">
        <v>100</v>
      </c>
      <c r="K42" s="101">
        <v>2389</v>
      </c>
      <c r="L42" s="101">
        <v>14</v>
      </c>
      <c r="M42" s="101">
        <v>0</v>
      </c>
      <c r="N42" s="101">
        <v>230</v>
      </c>
      <c r="O42" s="101">
        <v>35</v>
      </c>
      <c r="P42" s="101">
        <v>7</v>
      </c>
      <c r="Q42" s="101">
        <v>1592</v>
      </c>
      <c r="R42" s="101">
        <v>49</v>
      </c>
      <c r="S42" s="101">
        <v>2533</v>
      </c>
      <c r="T42" s="101">
        <v>60</v>
      </c>
      <c r="U42" s="101">
        <v>60</v>
      </c>
      <c r="V42" s="101">
        <v>3420</v>
      </c>
      <c r="W42" s="101">
        <v>3420</v>
      </c>
      <c r="X42" s="101">
        <v>7</v>
      </c>
      <c r="Y42" s="101">
        <v>24</v>
      </c>
      <c r="Z42" s="101">
        <v>1377</v>
      </c>
      <c r="AA42" s="101">
        <v>204</v>
      </c>
      <c r="AB42" s="101">
        <v>6</v>
      </c>
      <c r="AC42" s="101">
        <v>572</v>
      </c>
      <c r="AD42" s="101">
        <v>67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21</v>
      </c>
      <c r="D43" s="101">
        <v>72</v>
      </c>
      <c r="E43" s="101">
        <v>323</v>
      </c>
      <c r="F43" s="101">
        <v>112</v>
      </c>
      <c r="G43" s="101">
        <v>20</v>
      </c>
      <c r="H43" s="101">
        <v>298</v>
      </c>
      <c r="I43" s="101">
        <v>604</v>
      </c>
      <c r="J43" s="101">
        <v>25</v>
      </c>
      <c r="K43" s="101">
        <v>493</v>
      </c>
      <c r="L43" s="101">
        <v>4</v>
      </c>
      <c r="M43" s="101">
        <v>0</v>
      </c>
      <c r="N43" s="101">
        <v>68</v>
      </c>
      <c r="O43" s="101">
        <v>3</v>
      </c>
      <c r="P43" s="101">
        <v>1</v>
      </c>
      <c r="Q43" s="101">
        <v>259</v>
      </c>
      <c r="R43" s="101">
        <v>22</v>
      </c>
      <c r="S43" s="101">
        <v>955</v>
      </c>
      <c r="T43" s="101">
        <v>39</v>
      </c>
      <c r="U43" s="101">
        <v>39</v>
      </c>
      <c r="V43" s="101">
        <v>1180</v>
      </c>
      <c r="W43" s="101">
        <v>1180</v>
      </c>
      <c r="X43" s="101">
        <v>5</v>
      </c>
      <c r="Y43" s="101">
        <v>2</v>
      </c>
      <c r="Z43" s="101">
        <v>387</v>
      </c>
      <c r="AA43" s="101">
        <v>85</v>
      </c>
      <c r="AB43" s="101">
        <v>3</v>
      </c>
      <c r="AC43" s="101">
        <v>160</v>
      </c>
      <c r="AD43" s="101">
        <v>21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2</v>
      </c>
      <c r="G44" s="101">
        <v>0</v>
      </c>
      <c r="H44" s="101">
        <v>5</v>
      </c>
      <c r="I44" s="101">
        <v>9</v>
      </c>
      <c r="J44" s="101">
        <v>0</v>
      </c>
      <c r="K44" s="101">
        <v>1</v>
      </c>
      <c r="L44" s="101">
        <v>0</v>
      </c>
      <c r="M44" s="101">
        <v>0</v>
      </c>
      <c r="N44" s="101">
        <v>2</v>
      </c>
      <c r="O44" s="101">
        <v>0</v>
      </c>
      <c r="P44" s="101">
        <v>0</v>
      </c>
      <c r="Q44" s="101">
        <v>5</v>
      </c>
      <c r="R44" s="101">
        <v>0</v>
      </c>
      <c r="S44" s="101">
        <v>19</v>
      </c>
      <c r="T44" s="101">
        <v>3</v>
      </c>
      <c r="U44" s="101">
        <v>3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9</v>
      </c>
      <c r="D45" s="101">
        <v>180</v>
      </c>
      <c r="E45" s="101">
        <v>238</v>
      </c>
      <c r="F45" s="101">
        <v>145</v>
      </c>
      <c r="G45" s="101">
        <v>15</v>
      </c>
      <c r="H45" s="101">
        <v>472</v>
      </c>
      <c r="I45" s="101">
        <v>864</v>
      </c>
      <c r="J45" s="101">
        <v>11</v>
      </c>
      <c r="K45" s="101">
        <v>683</v>
      </c>
      <c r="L45" s="101">
        <v>6</v>
      </c>
      <c r="M45" s="101">
        <v>2</v>
      </c>
      <c r="N45" s="101">
        <v>169</v>
      </c>
      <c r="O45" s="101">
        <v>7</v>
      </c>
      <c r="P45" s="101">
        <v>3</v>
      </c>
      <c r="Q45" s="101">
        <v>527</v>
      </c>
      <c r="R45" s="101">
        <v>11</v>
      </c>
      <c r="S45" s="101">
        <v>1128</v>
      </c>
      <c r="T45" s="101">
        <v>49</v>
      </c>
      <c r="U45" s="101">
        <v>49</v>
      </c>
      <c r="V45" s="101">
        <v>1152</v>
      </c>
      <c r="W45" s="101">
        <v>1152</v>
      </c>
      <c r="X45" s="101">
        <v>1</v>
      </c>
      <c r="Y45" s="101">
        <v>7</v>
      </c>
      <c r="Z45" s="101">
        <v>316</v>
      </c>
      <c r="AA45" s="101">
        <v>85</v>
      </c>
      <c r="AB45" s="101">
        <v>6</v>
      </c>
      <c r="AC45" s="101">
        <v>140</v>
      </c>
      <c r="AD45" s="101">
        <v>21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23</v>
      </c>
      <c r="J46" s="101">
        <v>0</v>
      </c>
      <c r="K46" s="101">
        <v>7</v>
      </c>
      <c r="L46" s="101">
        <v>0</v>
      </c>
      <c r="M46" s="101">
        <v>0</v>
      </c>
      <c r="N46" s="101">
        <v>1</v>
      </c>
      <c r="O46" s="101">
        <v>0</v>
      </c>
      <c r="P46" s="101">
        <v>0</v>
      </c>
      <c r="Q46" s="101">
        <v>6</v>
      </c>
      <c r="R46" s="101">
        <v>0</v>
      </c>
      <c r="S46" s="101">
        <v>15</v>
      </c>
      <c r="T46" s="101">
        <v>2</v>
      </c>
      <c r="U46" s="101">
        <v>2</v>
      </c>
      <c r="V46" s="101">
        <v>16</v>
      </c>
      <c r="W46" s="101">
        <v>16</v>
      </c>
      <c r="X46" s="101">
        <v>0</v>
      </c>
      <c r="Y46" s="101">
        <v>0</v>
      </c>
      <c r="Z46" s="101">
        <v>2</v>
      </c>
      <c r="AA46" s="101">
        <v>1</v>
      </c>
      <c r="AB46" s="101">
        <v>0</v>
      </c>
      <c r="AC46" s="101">
        <v>4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104</v>
      </c>
      <c r="E47" s="101">
        <v>345</v>
      </c>
      <c r="F47" s="101">
        <v>213</v>
      </c>
      <c r="G47" s="101">
        <v>36</v>
      </c>
      <c r="H47" s="101">
        <v>639</v>
      </c>
      <c r="I47" s="101">
        <v>1262</v>
      </c>
      <c r="J47" s="101">
        <v>25</v>
      </c>
      <c r="K47" s="101">
        <v>672</v>
      </c>
      <c r="L47" s="101">
        <v>2</v>
      </c>
      <c r="M47" s="101">
        <v>0</v>
      </c>
      <c r="N47" s="101">
        <v>98</v>
      </c>
      <c r="O47" s="101">
        <v>3</v>
      </c>
      <c r="P47" s="101">
        <v>0</v>
      </c>
      <c r="Q47" s="101">
        <v>773</v>
      </c>
      <c r="R47" s="101">
        <v>3</v>
      </c>
      <c r="S47" s="101">
        <v>1051</v>
      </c>
      <c r="T47" s="101">
        <v>27</v>
      </c>
      <c r="U47" s="101">
        <v>27</v>
      </c>
      <c r="V47" s="101">
        <v>1528</v>
      </c>
      <c r="W47" s="101">
        <v>1528</v>
      </c>
      <c r="X47" s="101">
        <v>1</v>
      </c>
      <c r="Y47" s="101">
        <v>0</v>
      </c>
      <c r="Z47" s="101">
        <v>354</v>
      </c>
      <c r="AA47" s="101">
        <v>161</v>
      </c>
      <c r="AB47">
        <v>5</v>
      </c>
      <c r="AC47" s="101">
        <v>368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17</v>
      </c>
      <c r="E48" s="101">
        <v>154</v>
      </c>
      <c r="F48" s="101">
        <v>40</v>
      </c>
      <c r="G48" s="101">
        <v>13</v>
      </c>
      <c r="H48" s="101">
        <v>182</v>
      </c>
      <c r="I48" s="101">
        <v>409</v>
      </c>
      <c r="J48" s="101">
        <v>5</v>
      </c>
      <c r="K48" s="101">
        <v>357</v>
      </c>
      <c r="L48" s="101">
        <v>0</v>
      </c>
      <c r="M48" s="101">
        <v>0</v>
      </c>
      <c r="N48" s="101">
        <v>126</v>
      </c>
      <c r="O48" s="101">
        <v>6</v>
      </c>
      <c r="P48" s="101">
        <v>6</v>
      </c>
      <c r="Q48" s="101">
        <v>159</v>
      </c>
      <c r="R48" s="101">
        <v>23</v>
      </c>
      <c r="S48" s="101">
        <v>666</v>
      </c>
      <c r="T48" s="101">
        <v>49</v>
      </c>
      <c r="U48" s="101">
        <v>49</v>
      </c>
      <c r="V48" s="101">
        <v>465</v>
      </c>
      <c r="W48" s="101">
        <v>465</v>
      </c>
      <c r="X48" s="101">
        <v>10</v>
      </c>
      <c r="Y48" s="101">
        <v>0</v>
      </c>
      <c r="Z48" s="101">
        <v>179</v>
      </c>
      <c r="AA48" s="101">
        <v>39</v>
      </c>
      <c r="AB48" s="101">
        <v>2</v>
      </c>
      <c r="AC48" s="101">
        <v>65</v>
      </c>
      <c r="AD48" s="101">
        <v>61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17</v>
      </c>
      <c r="D49" s="101">
        <v>136</v>
      </c>
      <c r="E49" s="101">
        <v>479</v>
      </c>
      <c r="F49" s="101">
        <v>260</v>
      </c>
      <c r="G49" s="101">
        <v>41</v>
      </c>
      <c r="H49" s="101">
        <v>968</v>
      </c>
      <c r="I49" s="101">
        <v>1487</v>
      </c>
      <c r="J49" s="101">
        <v>55</v>
      </c>
      <c r="K49" s="101">
        <v>1029</v>
      </c>
      <c r="L49" s="101">
        <v>2</v>
      </c>
      <c r="M49" s="101">
        <v>0</v>
      </c>
      <c r="N49" s="101">
        <v>104</v>
      </c>
      <c r="O49" s="101">
        <v>19</v>
      </c>
      <c r="P49" s="101">
        <v>1</v>
      </c>
      <c r="Q49" s="101">
        <v>877</v>
      </c>
      <c r="R49" s="101">
        <v>16</v>
      </c>
      <c r="S49" s="101">
        <v>1750</v>
      </c>
      <c r="T49" s="101">
        <v>88</v>
      </c>
      <c r="U49" s="101">
        <v>88</v>
      </c>
      <c r="V49" s="101">
        <v>1891</v>
      </c>
      <c r="W49" s="101">
        <v>1891</v>
      </c>
      <c r="X49" s="101">
        <v>12</v>
      </c>
      <c r="Y49" s="101">
        <v>19</v>
      </c>
      <c r="Z49" s="101">
        <v>690</v>
      </c>
      <c r="AA49" s="101">
        <v>85</v>
      </c>
      <c r="AB49" s="101">
        <v>12</v>
      </c>
      <c r="AC49" s="101">
        <v>277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16</v>
      </c>
      <c r="D50" s="101">
        <v>48</v>
      </c>
      <c r="E50" s="101">
        <v>369</v>
      </c>
      <c r="F50" s="101">
        <v>78</v>
      </c>
      <c r="G50" s="101">
        <v>9</v>
      </c>
      <c r="H50" s="101">
        <v>287</v>
      </c>
      <c r="I50" s="101">
        <v>359</v>
      </c>
      <c r="J50" s="101">
        <v>47</v>
      </c>
      <c r="K50" s="101">
        <v>380</v>
      </c>
      <c r="L50" s="101">
        <v>17</v>
      </c>
      <c r="M50" s="101">
        <v>0</v>
      </c>
      <c r="N50" s="101">
        <v>73</v>
      </c>
      <c r="O50" s="101">
        <v>4</v>
      </c>
      <c r="P50" s="101">
        <v>0</v>
      </c>
      <c r="Q50" s="101">
        <v>312</v>
      </c>
      <c r="R50" s="101">
        <v>10</v>
      </c>
      <c r="S50" s="101">
        <v>804</v>
      </c>
      <c r="T50" s="101">
        <v>6</v>
      </c>
      <c r="U50" s="101">
        <v>6</v>
      </c>
      <c r="V50" s="101">
        <v>668</v>
      </c>
      <c r="W50" s="101">
        <v>668</v>
      </c>
      <c r="X50" s="101">
        <v>0</v>
      </c>
      <c r="Y50" s="101">
        <v>2</v>
      </c>
      <c r="Z50" s="101">
        <v>538</v>
      </c>
      <c r="AA50" s="101">
        <v>86</v>
      </c>
      <c r="AB50" s="101">
        <v>4</v>
      </c>
      <c r="AC50" s="101">
        <v>269</v>
      </c>
      <c r="AD50" s="101">
        <v>47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8</v>
      </c>
      <c r="D51" s="101">
        <v>51</v>
      </c>
      <c r="E51" s="101">
        <v>232</v>
      </c>
      <c r="F51" s="101">
        <v>31</v>
      </c>
      <c r="G51" s="101">
        <v>15</v>
      </c>
      <c r="H51" s="101">
        <v>209</v>
      </c>
      <c r="I51" s="101">
        <v>294</v>
      </c>
      <c r="J51" s="101">
        <v>6</v>
      </c>
      <c r="K51" s="101">
        <v>424</v>
      </c>
      <c r="L51" s="101">
        <v>1</v>
      </c>
      <c r="M51" s="101">
        <v>0</v>
      </c>
      <c r="N51" s="101">
        <v>179</v>
      </c>
      <c r="O51" s="101">
        <v>4</v>
      </c>
      <c r="P51" s="101">
        <v>6</v>
      </c>
      <c r="Q51" s="101">
        <v>478</v>
      </c>
      <c r="R51" s="101">
        <v>14</v>
      </c>
      <c r="S51" s="101">
        <v>1073</v>
      </c>
      <c r="T51" s="101">
        <v>47</v>
      </c>
      <c r="U51" s="101">
        <v>47</v>
      </c>
      <c r="V51" s="101">
        <v>828</v>
      </c>
      <c r="W51" s="101">
        <v>828</v>
      </c>
      <c r="X51" s="101">
        <v>0</v>
      </c>
      <c r="Y51" s="101">
        <v>21</v>
      </c>
      <c r="Z51" s="101">
        <v>52</v>
      </c>
      <c r="AA51" s="101">
        <v>31</v>
      </c>
      <c r="AB51" s="101">
        <v>11</v>
      </c>
      <c r="AC51" s="101">
        <v>52</v>
      </c>
      <c r="AD51" s="101">
        <v>32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7</v>
      </c>
      <c r="E52" s="101">
        <v>132</v>
      </c>
      <c r="F52" s="101">
        <v>63</v>
      </c>
      <c r="G52" s="101">
        <v>0</v>
      </c>
      <c r="H52" s="101">
        <v>245</v>
      </c>
      <c r="I52" s="101">
        <v>543</v>
      </c>
      <c r="J52" s="101">
        <v>14</v>
      </c>
      <c r="K52" s="101">
        <v>274</v>
      </c>
      <c r="L52" s="101">
        <v>0</v>
      </c>
      <c r="M52" s="101">
        <v>0</v>
      </c>
      <c r="N52" s="101">
        <v>19</v>
      </c>
      <c r="O52" s="101">
        <v>0</v>
      </c>
      <c r="P52" s="101">
        <v>0</v>
      </c>
      <c r="Q52" s="101">
        <v>116</v>
      </c>
      <c r="R52" s="101">
        <v>2</v>
      </c>
      <c r="S52" s="101">
        <v>147</v>
      </c>
      <c r="T52" s="101">
        <v>5</v>
      </c>
      <c r="U52" s="101">
        <v>5</v>
      </c>
      <c r="V52" s="101">
        <v>372</v>
      </c>
      <c r="W52" s="101">
        <v>279</v>
      </c>
      <c r="X52" s="101">
        <v>1</v>
      </c>
      <c r="Y52" s="101">
        <v>1</v>
      </c>
      <c r="Z52" s="101">
        <v>239</v>
      </c>
      <c r="AA52" s="101">
        <v>45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16</v>
      </c>
      <c r="E53" s="101">
        <v>157</v>
      </c>
      <c r="F53" s="101">
        <v>28</v>
      </c>
      <c r="G53" s="101">
        <v>6</v>
      </c>
      <c r="H53" s="101">
        <v>222</v>
      </c>
      <c r="I53" s="101">
        <v>664</v>
      </c>
      <c r="J53" s="101">
        <v>1</v>
      </c>
      <c r="K53" s="101">
        <v>203</v>
      </c>
      <c r="L53" s="101">
        <v>0</v>
      </c>
      <c r="M53" s="101">
        <v>0</v>
      </c>
      <c r="N53" s="101">
        <v>22</v>
      </c>
      <c r="O53" s="101">
        <v>0</v>
      </c>
      <c r="P53" s="101">
        <v>0</v>
      </c>
      <c r="Q53" s="101">
        <v>135</v>
      </c>
      <c r="R53" s="101">
        <v>0</v>
      </c>
      <c r="S53" s="101">
        <v>360</v>
      </c>
      <c r="T53" s="101">
        <v>15</v>
      </c>
      <c r="U53" s="101">
        <v>15</v>
      </c>
      <c r="V53" s="101">
        <v>347</v>
      </c>
      <c r="W53" s="101">
        <v>347</v>
      </c>
      <c r="X53" s="101">
        <v>0</v>
      </c>
      <c r="Y53" s="101">
        <v>0</v>
      </c>
      <c r="Z53" s="101">
        <v>123</v>
      </c>
      <c r="AA53" s="101">
        <v>132</v>
      </c>
      <c r="AB53" s="101">
        <v>1</v>
      </c>
      <c r="AC53" s="101">
        <v>122</v>
      </c>
      <c r="AD53" s="101">
        <v>20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22</v>
      </c>
      <c r="E54" s="101">
        <v>53</v>
      </c>
      <c r="F54" s="101">
        <v>29</v>
      </c>
      <c r="G54" s="101">
        <v>5</v>
      </c>
      <c r="H54" s="101">
        <v>104</v>
      </c>
      <c r="I54" s="101">
        <v>148</v>
      </c>
      <c r="J54" s="101">
        <v>0</v>
      </c>
      <c r="K54" s="101">
        <v>95</v>
      </c>
      <c r="L54" s="101">
        <v>0</v>
      </c>
      <c r="M54" s="101">
        <v>0</v>
      </c>
      <c r="N54" s="101">
        <v>10</v>
      </c>
      <c r="O54" s="101">
        <v>1</v>
      </c>
      <c r="P54" s="101">
        <v>0</v>
      </c>
      <c r="Q54" s="101">
        <v>70</v>
      </c>
      <c r="R54" s="101">
        <v>3</v>
      </c>
      <c r="S54" s="101">
        <v>154</v>
      </c>
      <c r="T54" s="101">
        <v>7</v>
      </c>
      <c r="U54" s="101">
        <v>7</v>
      </c>
      <c r="V54" s="101">
        <v>205</v>
      </c>
      <c r="W54" s="101">
        <v>205</v>
      </c>
      <c r="X54" s="101">
        <v>1</v>
      </c>
      <c r="Y54" s="101">
        <v>2</v>
      </c>
      <c r="Z54" s="101">
        <v>84</v>
      </c>
      <c r="AA54" s="101">
        <v>20</v>
      </c>
      <c r="AB54" s="101">
        <v>0</v>
      </c>
      <c r="AC54" s="101">
        <v>27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8</v>
      </c>
      <c r="D55" s="101">
        <v>38</v>
      </c>
      <c r="E55" s="101">
        <v>191</v>
      </c>
      <c r="F55" s="101">
        <v>42</v>
      </c>
      <c r="G55" s="101">
        <v>11</v>
      </c>
      <c r="H55" s="101">
        <v>387</v>
      </c>
      <c r="I55" s="101">
        <v>732</v>
      </c>
      <c r="J55" s="101">
        <v>8</v>
      </c>
      <c r="K55" s="101">
        <v>617</v>
      </c>
      <c r="L55" s="101">
        <v>6</v>
      </c>
      <c r="M55" s="101">
        <v>0</v>
      </c>
      <c r="N55" s="101">
        <v>27</v>
      </c>
      <c r="O55" s="101">
        <v>6</v>
      </c>
      <c r="P55" s="101">
        <v>0</v>
      </c>
      <c r="Q55" s="101">
        <v>174</v>
      </c>
      <c r="R55" s="101">
        <v>3</v>
      </c>
      <c r="S55" s="101">
        <v>478</v>
      </c>
      <c r="T55" s="101">
        <v>14</v>
      </c>
      <c r="U55" s="101">
        <v>14</v>
      </c>
      <c r="V55" s="101">
        <v>34</v>
      </c>
      <c r="W55" s="101">
        <v>34</v>
      </c>
      <c r="X55" s="101">
        <v>1</v>
      </c>
      <c r="Y55" s="101">
        <v>4</v>
      </c>
      <c r="Z55" s="101">
        <v>381</v>
      </c>
      <c r="AA55" s="101">
        <v>105</v>
      </c>
      <c r="AB55" s="101">
        <v>9</v>
      </c>
      <c r="AC55" s="101">
        <v>197</v>
      </c>
      <c r="AD55" s="101">
        <v>22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6</v>
      </c>
      <c r="D56" s="101">
        <v>9</v>
      </c>
      <c r="E56" s="101">
        <v>57</v>
      </c>
      <c r="F56" s="101">
        <v>31</v>
      </c>
      <c r="G56" s="101">
        <v>9</v>
      </c>
      <c r="H56" s="101">
        <v>104</v>
      </c>
      <c r="I56" s="101">
        <v>179</v>
      </c>
      <c r="J56" s="101">
        <v>14</v>
      </c>
      <c r="K56" s="101">
        <v>100</v>
      </c>
      <c r="L56" s="101">
        <v>0</v>
      </c>
      <c r="M56" s="101">
        <v>0</v>
      </c>
      <c r="N56" s="101">
        <v>8</v>
      </c>
      <c r="O56" s="101">
        <v>1</v>
      </c>
      <c r="P56" s="101">
        <v>0</v>
      </c>
      <c r="Q56" s="101">
        <v>55</v>
      </c>
      <c r="R56" s="101">
        <v>5</v>
      </c>
      <c r="S56" s="101">
        <v>140</v>
      </c>
      <c r="T56" s="101">
        <v>2</v>
      </c>
      <c r="U56" s="101">
        <v>2</v>
      </c>
      <c r="V56" s="101">
        <v>179</v>
      </c>
      <c r="W56" s="101">
        <v>179</v>
      </c>
      <c r="X56" s="101">
        <v>0</v>
      </c>
      <c r="Y56" s="101">
        <v>0</v>
      </c>
      <c r="Z56" s="101">
        <v>39</v>
      </c>
      <c r="AA56" s="101">
        <v>38</v>
      </c>
      <c r="AB56" s="101">
        <v>3</v>
      </c>
      <c r="AC56" s="101">
        <v>48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153</v>
      </c>
      <c r="D57" s="101">
        <v>307</v>
      </c>
      <c r="E57" s="101">
        <v>1458</v>
      </c>
      <c r="F57" s="101">
        <v>547</v>
      </c>
      <c r="G57" s="101">
        <v>76</v>
      </c>
      <c r="H57" s="101">
        <v>1706</v>
      </c>
      <c r="I57" s="101">
        <v>2967</v>
      </c>
      <c r="J57" s="101">
        <v>140</v>
      </c>
      <c r="K57" s="101">
        <v>2517</v>
      </c>
      <c r="L57" s="101">
        <v>24</v>
      </c>
      <c r="M57" s="101">
        <v>0</v>
      </c>
      <c r="N57" s="101">
        <v>80</v>
      </c>
      <c r="O57" s="101">
        <v>36</v>
      </c>
      <c r="P57" s="101">
        <v>1</v>
      </c>
      <c r="Q57" s="101">
        <v>1597</v>
      </c>
      <c r="R57" s="101">
        <v>26</v>
      </c>
      <c r="S57" s="101">
        <v>3748</v>
      </c>
      <c r="T57" s="101">
        <v>67</v>
      </c>
      <c r="U57" s="101">
        <v>67</v>
      </c>
      <c r="V57" s="101">
        <v>7979</v>
      </c>
      <c r="W57" s="101">
        <v>7979</v>
      </c>
      <c r="X57" s="101">
        <v>8</v>
      </c>
      <c r="Y57" s="101">
        <v>13</v>
      </c>
      <c r="Z57" s="101">
        <v>1883</v>
      </c>
      <c r="AA57" s="101">
        <v>201</v>
      </c>
      <c r="AB57" s="101">
        <v>25</v>
      </c>
      <c r="AC57" s="101">
        <v>948</v>
      </c>
      <c r="AD57" s="101">
        <v>215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22</v>
      </c>
      <c r="F58" s="101">
        <v>3</v>
      </c>
      <c r="G58" s="101">
        <v>2</v>
      </c>
      <c r="H58" s="101">
        <v>34</v>
      </c>
      <c r="I58" s="101">
        <v>99</v>
      </c>
      <c r="J58" s="101">
        <v>0</v>
      </c>
      <c r="K58" s="101">
        <v>79</v>
      </c>
      <c r="L58" s="101">
        <v>0</v>
      </c>
      <c r="M58" s="101">
        <v>0</v>
      </c>
      <c r="N58" s="101">
        <v>16</v>
      </c>
      <c r="O58" s="101">
        <v>1</v>
      </c>
      <c r="P58" s="101">
        <v>0</v>
      </c>
      <c r="Q58" s="101">
        <v>15</v>
      </c>
      <c r="R58" s="101">
        <v>2</v>
      </c>
      <c r="S58" s="101">
        <v>110</v>
      </c>
      <c r="T58" s="101">
        <v>3</v>
      </c>
      <c r="U58" s="101">
        <v>3</v>
      </c>
      <c r="V58" s="101">
        <v>195</v>
      </c>
      <c r="W58" s="101">
        <v>195</v>
      </c>
      <c r="X58" s="101">
        <v>0</v>
      </c>
      <c r="Y58" s="101">
        <v>0</v>
      </c>
      <c r="Z58" s="101">
        <v>50</v>
      </c>
      <c r="AA58" s="101">
        <v>12</v>
      </c>
      <c r="AB58" s="101">
        <v>0</v>
      </c>
      <c r="AC58" s="101">
        <v>25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846</v>
      </c>
      <c r="D59" s="101">
        <v>4160</v>
      </c>
      <c r="E59" s="101">
        <v>8213</v>
      </c>
      <c r="F59" s="101">
        <v>8857</v>
      </c>
      <c r="G59" s="101">
        <v>1040</v>
      </c>
      <c r="H59" s="101">
        <v>17497</v>
      </c>
      <c r="I59" s="101">
        <v>26608</v>
      </c>
      <c r="J59" s="101">
        <v>1421</v>
      </c>
      <c r="K59" s="101">
        <v>28467</v>
      </c>
      <c r="L59" s="101">
        <v>649</v>
      </c>
      <c r="M59" s="101">
        <v>13</v>
      </c>
      <c r="N59" s="101">
        <v>1920</v>
      </c>
      <c r="O59" s="101">
        <v>112</v>
      </c>
      <c r="P59" s="101">
        <v>3</v>
      </c>
      <c r="Q59" s="101">
        <v>15973</v>
      </c>
      <c r="R59" s="101">
        <v>158</v>
      </c>
      <c r="S59" s="101">
        <v>38150</v>
      </c>
      <c r="T59" s="101">
        <v>909</v>
      </c>
      <c r="U59" s="101">
        <v>909</v>
      </c>
      <c r="V59" s="101">
        <v>58019</v>
      </c>
      <c r="W59" s="101">
        <v>58019</v>
      </c>
      <c r="X59" s="101">
        <v>205</v>
      </c>
      <c r="Y59" s="101">
        <v>27</v>
      </c>
      <c r="Z59" s="101">
        <v>11523</v>
      </c>
      <c r="AA59" s="101">
        <v>1133</v>
      </c>
      <c r="AB59" s="101">
        <v>100</v>
      </c>
      <c r="AC59" s="101">
        <v>5266</v>
      </c>
      <c r="AD59" s="101">
        <v>1708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2</v>
      </c>
      <c r="G60" s="101">
        <v>1</v>
      </c>
      <c r="H60" s="101">
        <v>8</v>
      </c>
      <c r="I60" s="101">
        <v>30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102</v>
      </c>
      <c r="T60" s="101">
        <v>0</v>
      </c>
      <c r="U60" s="101">
        <v>0</v>
      </c>
      <c r="V60" s="101">
        <v>150</v>
      </c>
      <c r="W60" s="101">
        <v>150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32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0</v>
      </c>
      <c r="D61" s="101">
        <v>56</v>
      </c>
      <c r="E61" s="101">
        <v>264</v>
      </c>
      <c r="F61" s="101">
        <v>110</v>
      </c>
      <c r="G61" s="101">
        <v>16</v>
      </c>
      <c r="H61" s="101">
        <v>677</v>
      </c>
      <c r="I61" s="101">
        <v>1432</v>
      </c>
      <c r="J61" s="101">
        <v>9</v>
      </c>
      <c r="K61" s="101">
        <v>696</v>
      </c>
      <c r="L61" s="101">
        <v>0</v>
      </c>
      <c r="M61" s="101">
        <v>0</v>
      </c>
      <c r="N61" s="101">
        <v>93</v>
      </c>
      <c r="O61" s="101">
        <v>9</v>
      </c>
      <c r="P61" s="101">
        <v>0</v>
      </c>
      <c r="Q61" s="101">
        <v>328</v>
      </c>
      <c r="R61" s="101">
        <v>1</v>
      </c>
      <c r="S61" s="101">
        <v>772</v>
      </c>
      <c r="T61" s="101">
        <v>42</v>
      </c>
      <c r="U61" s="101">
        <v>42</v>
      </c>
      <c r="V61" s="101">
        <v>950</v>
      </c>
      <c r="W61" s="101">
        <v>950</v>
      </c>
      <c r="X61" s="101">
        <v>3</v>
      </c>
      <c r="Y61" s="101">
        <v>10</v>
      </c>
      <c r="Z61" s="101">
        <v>310</v>
      </c>
      <c r="AA61" s="101">
        <v>214</v>
      </c>
      <c r="AB61" s="101">
        <v>3</v>
      </c>
      <c r="AC61" s="101">
        <v>472</v>
      </c>
      <c r="AD61" s="101">
        <v>38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1639</v>
      </c>
      <c r="D64" s="62">
        <f t="shared" si="0"/>
        <v>9901</v>
      </c>
      <c r="E64" s="62">
        <f t="shared" si="0"/>
        <v>26321</v>
      </c>
      <c r="F64" s="62">
        <f t="shared" si="0"/>
        <v>17242</v>
      </c>
      <c r="G64" s="62">
        <f t="shared" si="0"/>
        <v>2397</v>
      </c>
      <c r="H64" s="62">
        <f t="shared" si="0"/>
        <v>48910</v>
      </c>
      <c r="I64" s="62">
        <f t="shared" si="0"/>
        <v>87976</v>
      </c>
      <c r="J64" s="64">
        <f t="shared" si="0"/>
        <v>2758</v>
      </c>
      <c r="K64" s="64">
        <f t="shared" si="0"/>
        <v>68468</v>
      </c>
      <c r="L64" s="62">
        <f t="shared" si="0"/>
        <v>1165</v>
      </c>
      <c r="M64" s="62">
        <f t="shared" si="0"/>
        <v>84</v>
      </c>
      <c r="N64" s="62">
        <f t="shared" si="0"/>
        <v>8744</v>
      </c>
      <c r="O64" s="62">
        <f t="shared" si="0"/>
        <v>519</v>
      </c>
      <c r="P64" s="62">
        <f t="shared" si="0"/>
        <v>137</v>
      </c>
      <c r="Q64" s="62">
        <f t="shared" si="0"/>
        <v>49103</v>
      </c>
      <c r="R64" s="64">
        <f t="shared" si="0"/>
        <v>1068</v>
      </c>
      <c r="S64" s="62">
        <f t="shared" si="0"/>
        <v>117025</v>
      </c>
      <c r="T64" s="62"/>
      <c r="U64" s="62">
        <f>SUM(U3:U61)</f>
        <v>4150</v>
      </c>
      <c r="V64" s="63"/>
      <c r="W64" s="62">
        <f>SUM(W3:W61)</f>
        <v>145660</v>
      </c>
      <c r="X64" s="62">
        <f t="shared" ref="X64:AD64" si="1">SUM(X3:X61)</f>
        <v>441</v>
      </c>
      <c r="Y64" s="62">
        <f t="shared" si="1"/>
        <v>557</v>
      </c>
      <c r="Z64" s="64">
        <f t="shared" si="1"/>
        <v>35113</v>
      </c>
      <c r="AA64" s="62">
        <f t="shared" si="1"/>
        <v>7972</v>
      </c>
      <c r="AB64" s="62">
        <f t="shared" si="1"/>
        <v>595</v>
      </c>
      <c r="AC64" s="62">
        <f t="shared" si="1"/>
        <v>19426</v>
      </c>
      <c r="AD64" s="64">
        <f t="shared" si="1"/>
        <v>4573</v>
      </c>
      <c r="AE64" s="84">
        <f>AE62/AE63</f>
        <v>0.83324284940019244</v>
      </c>
      <c r="AF64" s="141" t="s">
        <v>95</v>
      </c>
      <c r="AG64" s="141"/>
    </row>
    <row r="65" spans="1:31" ht="16" x14ac:dyDescent="0.2">
      <c r="A65" s="63"/>
      <c r="B65" s="70" t="s">
        <v>96</v>
      </c>
      <c r="C65" s="88">
        <f>C64/E64</f>
        <v>6.2269670605220165E-2</v>
      </c>
      <c r="D65" s="88">
        <f>D64/E64</f>
        <v>0.37616351962311462</v>
      </c>
      <c r="E65" s="77">
        <f>E64/E64</f>
        <v>1</v>
      </c>
      <c r="F65" s="88">
        <f>F64/K64</f>
        <v>0.25182567038616582</v>
      </c>
      <c r="G65" s="88">
        <f>G64/K64</f>
        <v>3.5009055325115383E-2</v>
      </c>
      <c r="H65" s="88">
        <f>H64/K64</f>
        <v>0.71434830869895427</v>
      </c>
      <c r="I65" s="88">
        <f>I64/K64</f>
        <v>1.2849214231465795</v>
      </c>
      <c r="J65" s="88">
        <f>J64/K64</f>
        <v>4.0281591400362214E-2</v>
      </c>
      <c r="K65" s="76">
        <f>K64/K64</f>
        <v>1</v>
      </c>
      <c r="L65" s="75">
        <f>L64/N64</f>
        <v>0.13323421774931382</v>
      </c>
      <c r="M65" s="75">
        <f>M64/N64</f>
        <v>9.6065873741994507E-3</v>
      </c>
      <c r="N65" s="76">
        <f>N64/N64</f>
        <v>1</v>
      </c>
      <c r="O65" s="75">
        <f>O64/N64</f>
        <v>5.9354986276303749E-2</v>
      </c>
      <c r="P65" s="75">
        <f>P64/N64</f>
        <v>1.5667886550777676E-2</v>
      </c>
      <c r="Q65" s="75">
        <f>Q64/N64</f>
        <v>5.6156221408966145</v>
      </c>
      <c r="R65" s="88">
        <f>R64/N64</f>
        <v>0.1221408966148216</v>
      </c>
      <c r="S65" s="77">
        <f>S64/S64</f>
        <v>1</v>
      </c>
      <c r="T65" s="75"/>
      <c r="U65" s="75">
        <f>U64/S64</f>
        <v>3.5462508011108736E-2</v>
      </c>
      <c r="V65" s="75"/>
      <c r="W65" s="75">
        <f>W64/S64</f>
        <v>1.2446913052766504</v>
      </c>
      <c r="X65" s="75">
        <f>X64/S64</f>
        <v>3.7684255500961333E-3</v>
      </c>
      <c r="Y65" s="75">
        <f>Y64/S64</f>
        <v>4.7596667378765221E-3</v>
      </c>
      <c r="Z65" s="88">
        <f>Z64/S64</f>
        <v>0.30004699850459304</v>
      </c>
      <c r="AA65" s="77">
        <f>AA64/AA64</f>
        <v>1</v>
      </c>
      <c r="AB65" s="78">
        <f>AB64/AA64</f>
        <v>7.4636226793778224E-2</v>
      </c>
      <c r="AC65" s="75">
        <f>AC64/AA64</f>
        <v>2.436778725539388</v>
      </c>
      <c r="AD65" s="90">
        <f>AD64/AA64</f>
        <v>0.57363271450075259</v>
      </c>
    </row>
    <row r="66" spans="1:31" x14ac:dyDescent="0.2">
      <c r="A66" s="65" t="s">
        <v>17</v>
      </c>
      <c r="B66" s="65" t="s">
        <v>94</v>
      </c>
      <c r="C66" s="66">
        <f>SUMIF(B3:B61, "Europe", C3:C61)</f>
        <v>468</v>
      </c>
      <c r="D66" s="66">
        <f>SUMIF(B3:B61, "Europe", D3:D61)</f>
        <v>2603</v>
      </c>
      <c r="E66" s="66">
        <f>SUMIF(B3:B61, "Europe", E3:E61)</f>
        <v>10332</v>
      </c>
      <c r="F66" s="66">
        <f>SUMIF(B3:B61, "Europe", F3:F61)</f>
        <v>3409</v>
      </c>
      <c r="G66" s="66">
        <f>SUMIF(B3:B61, "Europe", G3:G61)</f>
        <v>543</v>
      </c>
      <c r="H66" s="66">
        <f>SUMIF(B3:B61, "Europe", H3:H61)</f>
        <v>13170</v>
      </c>
      <c r="I66" s="66">
        <f>SUMIF(B3:B61, "Europe", I3:I61)</f>
        <v>25042</v>
      </c>
      <c r="J66" s="68">
        <f>SUMIF(B3:B61, "Europe", J3:J61)</f>
        <v>794</v>
      </c>
      <c r="K66" s="68">
        <f>SUMIF(B3:B61, "Europe", K3:K61)</f>
        <v>21221</v>
      </c>
      <c r="L66" s="66">
        <f>SUMIF(B3:B61, "Europe", L3:L61)</f>
        <v>238</v>
      </c>
      <c r="M66" s="66">
        <f>SUMIF(B3:B61, "Europe", M3:M61)</f>
        <v>11</v>
      </c>
      <c r="N66" s="66">
        <f>SUMIF(B3:B61, "Europe", N3:N61)</f>
        <v>3993</v>
      </c>
      <c r="O66" s="66">
        <f>SUMIF(B3:B61, "Europe", O3:O61)</f>
        <v>288</v>
      </c>
      <c r="P66" s="66">
        <f>SUMIF(B3:B61, "Europe", P3:P61)</f>
        <v>112</v>
      </c>
      <c r="Q66" s="66">
        <f>SUMIF(B3:B61, "Europe", Q3:Q61)</f>
        <v>15492</v>
      </c>
      <c r="R66" s="68">
        <f>SUMIF(B3:B61, "Europe", R3:R61)</f>
        <v>688</v>
      </c>
      <c r="S66" s="66">
        <f>SUMIF(B3:B61, "Europe", S3:S61)</f>
        <v>39723</v>
      </c>
      <c r="T66" s="66"/>
      <c r="U66" s="66">
        <f>SUMIF(B3:B61, "Europe", U3:U61)</f>
        <v>1862</v>
      </c>
      <c r="V66" s="67"/>
      <c r="W66" s="66">
        <f>SUMIF(B3:B61, "Europe", W3:W61)</f>
        <v>44616</v>
      </c>
      <c r="X66" s="66">
        <f>SUMIF(B3:B61, "Europe", X3:X61)</f>
        <v>149</v>
      </c>
      <c r="Y66" s="66">
        <f>SUMIF(B3:B61, "Europe", Y3:Y61)</f>
        <v>396</v>
      </c>
      <c r="Z66" s="68">
        <f>SUMIF(B3:B61, "Europe", Z3:Z61)</f>
        <v>14722</v>
      </c>
      <c r="AA66" s="66">
        <f>SUMIF(B3:B61, "Europe", AA3:AA61)</f>
        <v>2577</v>
      </c>
      <c r="AB66" s="66">
        <f>SUMIF(B3:B61, "Europe", AB3:AB61)</f>
        <v>352</v>
      </c>
      <c r="AC66" s="66">
        <f>SUMIF(B3:B61, "Europe", AC3:AC61)</f>
        <v>5882</v>
      </c>
      <c r="AD66" s="68">
        <f>SUMIF(B3:B61, "Europe", AD3:AD61)</f>
        <v>1556</v>
      </c>
      <c r="AE66" s="84"/>
    </row>
    <row r="67" spans="1:31" ht="16" x14ac:dyDescent="0.2">
      <c r="A67" s="69"/>
      <c r="B67" s="70" t="s">
        <v>96</v>
      </c>
      <c r="C67" s="88">
        <f>C66/E66</f>
        <v>4.5296167247386762E-2</v>
      </c>
      <c r="D67" s="88">
        <f>D66/E66</f>
        <v>0.25193573364305072</v>
      </c>
      <c r="E67" s="77">
        <f>E66/E66</f>
        <v>1</v>
      </c>
      <c r="F67" s="88">
        <f>F66/K66</f>
        <v>0.1606427595306536</v>
      </c>
      <c r="G67" s="88">
        <f>G66/K66</f>
        <v>2.5587861081004665E-2</v>
      </c>
      <c r="H67" s="88">
        <f>H66/K66</f>
        <v>0.62061165826304132</v>
      </c>
      <c r="I67" s="88">
        <f>I66/K66</f>
        <v>1.1800574902219501</v>
      </c>
      <c r="J67" s="88">
        <f>J66/K66</f>
        <v>3.7415767400216765E-2</v>
      </c>
      <c r="K67" s="76">
        <f>K66/K66</f>
        <v>1</v>
      </c>
      <c r="L67" s="75">
        <f>L66/N66</f>
        <v>5.9604307538191834E-2</v>
      </c>
      <c r="M67" s="75">
        <f>M66/N66</f>
        <v>2.7548209366391185E-3</v>
      </c>
      <c r="N67" s="76">
        <f>N66/N66</f>
        <v>1</v>
      </c>
      <c r="O67" s="75">
        <f>O66/N66</f>
        <v>7.2126220886551462E-2</v>
      </c>
      <c r="P67" s="75">
        <f>P66/N66</f>
        <v>2.8049085900325569E-2</v>
      </c>
      <c r="Q67" s="75">
        <f>Q66/N66</f>
        <v>3.8797896318557474</v>
      </c>
      <c r="R67" s="88">
        <f>R66/N66</f>
        <v>0.17230152767342849</v>
      </c>
      <c r="S67" s="77">
        <f>S66/S66</f>
        <v>1</v>
      </c>
      <c r="T67" s="75"/>
      <c r="U67" s="75">
        <f>U66/S66</f>
        <v>4.6874606651058581E-2</v>
      </c>
      <c r="V67" s="75"/>
      <c r="W67" s="75">
        <f>W66/S66</f>
        <v>1.1231780077033457</v>
      </c>
      <c r="X67" s="75">
        <f>X66/S66</f>
        <v>3.7509755053747201E-3</v>
      </c>
      <c r="Y67" s="75">
        <f>Y66/S66</f>
        <v>9.9690355713314711E-3</v>
      </c>
      <c r="Z67" s="88">
        <f>Z66/S66</f>
        <v>0.370616519396823</v>
      </c>
      <c r="AA67" s="80">
        <f>AA66/AA66</f>
        <v>1</v>
      </c>
      <c r="AB67" s="81">
        <f>AB66/AA66</f>
        <v>0.136592937524253</v>
      </c>
      <c r="AC67" s="79">
        <f>AC66/AA66</f>
        <v>2.282499029879705</v>
      </c>
      <c r="AD67" s="91">
        <f>AD66/AA66</f>
        <v>0.60380287155607293</v>
      </c>
      <c r="AE67" s="84"/>
    </row>
    <row r="68" spans="1:31" x14ac:dyDescent="0.2">
      <c r="A68" s="65" t="s">
        <v>22</v>
      </c>
      <c r="B68" s="65" t="s">
        <v>94</v>
      </c>
      <c r="C68" s="66">
        <f>SUMIF(B3:B61, "North America", C3:C61)</f>
        <v>896</v>
      </c>
      <c r="D68" s="66">
        <f>SUMIF(B3:B61, "North America", D3:D61)</f>
        <v>4585</v>
      </c>
      <c r="E68" s="66">
        <f>SUMIF(B3:B61, "North America", E3:E61)</f>
        <v>9382</v>
      </c>
      <c r="F68" s="66">
        <f>SUMIF(B3:B61, "North America", F3:F61)</f>
        <v>9552</v>
      </c>
      <c r="G68" s="66">
        <f>SUMIF(B3:B61, "North America", G3:G61)</f>
        <v>1148</v>
      </c>
      <c r="H68" s="66">
        <f>SUMIF(B3:B61, "North America", H3:H61)</f>
        <v>19567</v>
      </c>
      <c r="I68" s="66">
        <f>SUMIF(B3:B61, "North America", I3:I61)</f>
        <v>30508</v>
      </c>
      <c r="J68" s="68">
        <f>SUMIF(B3:B61, "North America", J3:J61)</f>
        <v>1483</v>
      </c>
      <c r="K68" s="68">
        <f>SUMIF(B3:B61, "North America", K3:K61)</f>
        <v>31414</v>
      </c>
      <c r="L68" s="66">
        <f>SUMIF(B3:B61, "North America", L3:L61)</f>
        <v>711</v>
      </c>
      <c r="M68" s="66">
        <f>SUMIF(B3:B61, "North America", M3:M61)</f>
        <v>16</v>
      </c>
      <c r="N68" s="66">
        <f>SUMIF(B3:B61, "North America", N3:N61)</f>
        <v>2143</v>
      </c>
      <c r="O68" s="66">
        <f>SUMIF(B3:B61, "North America", O3:O61)</f>
        <v>127</v>
      </c>
      <c r="P68" s="66">
        <f>SUMIF(B3:B61, "North America", P3:P61)</f>
        <v>4</v>
      </c>
      <c r="Q68" s="66">
        <f>SUMIF(B3:B61, "North America", Q3:Q61)</f>
        <v>17878</v>
      </c>
      <c r="R68" s="68">
        <f>SUMIF(B3:B61, "North America", R3:R61)</f>
        <v>197</v>
      </c>
      <c r="S68" s="66">
        <f>SUMIF(B3:B61, "North America", S3:S61)</f>
        <v>42334</v>
      </c>
      <c r="T68" s="66"/>
      <c r="U68" s="66">
        <f>SUMIF(B3:B61, "North America", U3:U61)</f>
        <v>1047</v>
      </c>
      <c r="V68" s="67"/>
      <c r="W68" s="66">
        <f>SUMIF(B3:B61, "North America", W3:W61)</f>
        <v>64421</v>
      </c>
      <c r="X68" s="66">
        <f>SUMIF(B3:B61, "North America", X3:X61)</f>
        <v>223</v>
      </c>
      <c r="Y68" s="66">
        <f>SUMIF(B3:B61, "North America", Y3:Y61)</f>
        <v>32</v>
      </c>
      <c r="Z68" s="68">
        <f>SUMIF(B3:B61, "North America", Z3:Z61)</f>
        <v>12173</v>
      </c>
      <c r="AA68" s="66">
        <f>SUMIF(B3:B61, "North America", AA3:AA61)</f>
        <v>1439</v>
      </c>
      <c r="AB68" s="66">
        <f>SUMIF(B3:B61, "North America", AB3:AB61)</f>
        <v>117</v>
      </c>
      <c r="AC68" s="66">
        <f>SUMIF(B3:B61, "North America", AC3:AC61)</f>
        <v>6072</v>
      </c>
      <c r="AD68" s="68">
        <f>SUMIF(B3:B61, "North America", AD3:AD61)</f>
        <v>1891</v>
      </c>
      <c r="AE68" s="84"/>
    </row>
    <row r="69" spans="1:31" ht="16" x14ac:dyDescent="0.2">
      <c r="A69" s="69"/>
      <c r="B69" s="70" t="s">
        <v>96</v>
      </c>
      <c r="C69" s="88">
        <f>C68/E68</f>
        <v>9.5502025154551265E-2</v>
      </c>
      <c r="D69" s="88">
        <f>D68/E68</f>
        <v>0.48870176934555531</v>
      </c>
      <c r="E69" s="77">
        <f>E68/E68</f>
        <v>1</v>
      </c>
      <c r="F69" s="88">
        <f>F68/K68</f>
        <v>0.30406824982491881</v>
      </c>
      <c r="G69" s="88">
        <f>G68/K68</f>
        <v>3.654421595466989E-2</v>
      </c>
      <c r="H69" s="88">
        <f>H68/K68</f>
        <v>0.62287515120646841</v>
      </c>
      <c r="I69" s="88">
        <f>I68/K68</f>
        <v>0.97115935570127965</v>
      </c>
      <c r="J69" s="88">
        <f>J68/K68</f>
        <v>4.7208251098236453E-2</v>
      </c>
      <c r="K69" s="76">
        <f>K68/K68</f>
        <v>1</v>
      </c>
      <c r="L69" s="75">
        <f>L68/N68</f>
        <v>0.33177788147456838</v>
      </c>
      <c r="M69" s="75">
        <f>M68/N68</f>
        <v>7.466168922071862E-3</v>
      </c>
      <c r="N69" s="76">
        <f>N68/N68</f>
        <v>1</v>
      </c>
      <c r="O69" s="75">
        <f>O68/N68</f>
        <v>5.9262715818945405E-2</v>
      </c>
      <c r="P69" s="75">
        <f>P68/N68</f>
        <v>1.8665422305179655E-3</v>
      </c>
      <c r="Q69" s="75">
        <f>Q68/N68</f>
        <v>8.3425104993000474</v>
      </c>
      <c r="R69" s="88">
        <f>R68/N68</f>
        <v>9.19272048530098E-2</v>
      </c>
      <c r="S69" s="77">
        <f>S68/S68</f>
        <v>1</v>
      </c>
      <c r="T69" s="75"/>
      <c r="U69" s="75">
        <f>U68/S68</f>
        <v>2.4731893985921481E-2</v>
      </c>
      <c r="V69" s="75"/>
      <c r="W69" s="75">
        <f>W68/S68</f>
        <v>1.521731941229272</v>
      </c>
      <c r="X69" s="75">
        <f>X68/S68</f>
        <v>5.2676335805735344E-3</v>
      </c>
      <c r="Y69" s="75">
        <f>Y68/S68</f>
        <v>7.5589360797467754E-4</v>
      </c>
      <c r="Z69" s="88">
        <f>Z68/S68</f>
        <v>0.28754665280861719</v>
      </c>
      <c r="AA69" s="80">
        <f>AA68/AA68</f>
        <v>1</v>
      </c>
      <c r="AB69" s="81">
        <f>AB68/AA68</f>
        <v>8.1306462821403747E-2</v>
      </c>
      <c r="AC69" s="79">
        <f>AC68/AA68</f>
        <v>4.219596942321056</v>
      </c>
      <c r="AD69" s="91">
        <f>AD68/AA68</f>
        <v>1.3141070187630299</v>
      </c>
      <c r="AE69" s="84"/>
    </row>
    <row r="70" spans="1:31" x14ac:dyDescent="0.2">
      <c r="A70" s="65" t="s">
        <v>13</v>
      </c>
      <c r="B70" s="65" t="s">
        <v>94</v>
      </c>
      <c r="C70" s="66">
        <f>SUMIF(B3:B61, "South America", C3:C61)</f>
        <v>45</v>
      </c>
      <c r="D70" s="66">
        <f>SUMIF(B3:B61, "South America", D3:D61)</f>
        <v>218</v>
      </c>
      <c r="E70" s="66">
        <f>SUMIF(B3:B61, "South America", E3:E61)</f>
        <v>1248</v>
      </c>
      <c r="F70" s="66">
        <f>SUMIF(B3:B61, "South America", F3:F61)</f>
        <v>398</v>
      </c>
      <c r="G70" s="66">
        <f>SUMIF(B3:B61, "South America", G3:G61)</f>
        <v>37</v>
      </c>
      <c r="H70" s="66">
        <f>SUMIF(B3:B61, "South America", H3:H61)</f>
        <v>2139</v>
      </c>
      <c r="I70" s="66">
        <f>SUMIF(B3:B61, "South America", I3:I61)</f>
        <v>3442</v>
      </c>
      <c r="J70" s="68">
        <f>SUMIF(B3:B61, "South America", J3:J61)</f>
        <v>46</v>
      </c>
      <c r="K70" s="68">
        <f>SUMIF(B3:B61, "South America", K3:K61)</f>
        <v>2948</v>
      </c>
      <c r="L70" s="66">
        <f>SUMIF(B3:B61, "South America", L3:L61)</f>
        <v>22</v>
      </c>
      <c r="M70" s="66">
        <f>SUMIF(B3:B61, "South America", M3:M61)</f>
        <v>1</v>
      </c>
      <c r="N70" s="66">
        <f>SUMIF(B3:B61, "South America", N3:N61)</f>
        <v>396</v>
      </c>
      <c r="O70" s="66">
        <f>SUMIF(B3:B61, "South America", O3:O61)</f>
        <v>31</v>
      </c>
      <c r="P70" s="66">
        <f>SUMIF(B3:B61, "South America", P3:P61)</f>
        <v>7</v>
      </c>
      <c r="Q70" s="66">
        <f>SUMIF(B3:B61, "South America", Q3:Q61)</f>
        <v>2422</v>
      </c>
      <c r="R70" s="68">
        <f>SUMIF(B3:B61, "South America", R3:R61)</f>
        <v>104</v>
      </c>
      <c r="S70" s="66">
        <f>SUMIF(B3:B61, "South America", S3:S61)</f>
        <v>5632</v>
      </c>
      <c r="T70" s="66"/>
      <c r="U70" s="66">
        <f>SUMIF(B3:B61, "South America", U3:U61)</f>
        <v>334</v>
      </c>
      <c r="V70" s="67"/>
      <c r="W70" s="66">
        <f>SUMIF(B3:B61, "South America", W3:W61)</f>
        <v>6414</v>
      </c>
      <c r="X70" s="66">
        <f>SUMIF(B3:B61, "South America", X3:X61)</f>
        <v>15</v>
      </c>
      <c r="Y70" s="66">
        <f>SUMIF(B3:B61, "South America", Y3:Y61)</f>
        <v>9</v>
      </c>
      <c r="Z70" s="68">
        <f>SUMIF(B3:B61, "South America", Z3:Z61)</f>
        <v>1692</v>
      </c>
      <c r="AA70" s="66">
        <f>SUMIF(B3:B61, "South America", AA3:AA61)</f>
        <v>691</v>
      </c>
      <c r="AB70" s="66">
        <f>SUMIF(B3:B61, "South America", AB3:AB61)</f>
        <v>15</v>
      </c>
      <c r="AC70" s="66">
        <f>SUMIF(B3:B61, "South America", AC3:AC61)</f>
        <v>1309</v>
      </c>
      <c r="AD70" s="68">
        <f>SUMIF(B3:B61, "South America", AD3:AD61)</f>
        <v>204</v>
      </c>
      <c r="AE70" s="84"/>
    </row>
    <row r="71" spans="1:31" ht="16" x14ac:dyDescent="0.2">
      <c r="A71" s="63"/>
      <c r="B71" s="70" t="s">
        <v>96</v>
      </c>
      <c r="C71" s="88">
        <f>C70/E70</f>
        <v>3.6057692307692304E-2</v>
      </c>
      <c r="D71" s="88">
        <f>D70/E70</f>
        <v>0.17467948717948717</v>
      </c>
      <c r="E71" s="77">
        <f>E70/E70</f>
        <v>1</v>
      </c>
      <c r="F71" s="88">
        <f>F70/K70</f>
        <v>0.1350067842605156</v>
      </c>
      <c r="G71" s="88">
        <f>G70/K70</f>
        <v>1.2550881953867029E-2</v>
      </c>
      <c r="H71" s="88">
        <f>H70/K70</f>
        <v>0.72557666214382632</v>
      </c>
      <c r="I71" s="88">
        <f>I70/K70</f>
        <v>1.1675712347354139</v>
      </c>
      <c r="J71" s="88">
        <f>J70/K70</f>
        <v>1.5603799185888738E-2</v>
      </c>
      <c r="K71" s="76">
        <f>K70/K70</f>
        <v>1</v>
      </c>
      <c r="L71" s="75">
        <f>L70/N70</f>
        <v>5.5555555555555552E-2</v>
      </c>
      <c r="M71" s="75">
        <f>M70/N70</f>
        <v>2.5252525252525255E-3</v>
      </c>
      <c r="N71" s="76">
        <f>N70/N70</f>
        <v>1</v>
      </c>
      <c r="O71" s="75">
        <f>O70/N70</f>
        <v>7.8282828282828287E-2</v>
      </c>
      <c r="P71" s="75">
        <f>P70/N70</f>
        <v>1.7676767676767676E-2</v>
      </c>
      <c r="Q71" s="75">
        <f>Q70/N70</f>
        <v>6.1161616161616159</v>
      </c>
      <c r="R71" s="88">
        <f>R70/N70</f>
        <v>0.26262626262626265</v>
      </c>
      <c r="S71" s="77">
        <f>S70/S70</f>
        <v>1</v>
      </c>
      <c r="T71" s="75"/>
      <c r="U71" s="75">
        <f>U70/S70</f>
        <v>5.9303977272727272E-2</v>
      </c>
      <c r="V71" s="75"/>
      <c r="W71" s="75">
        <f>W70/S70</f>
        <v>1.1388494318181819</v>
      </c>
      <c r="X71" s="75">
        <f>X70/S70</f>
        <v>2.6633522727272725E-3</v>
      </c>
      <c r="Y71" s="75">
        <f>Y70/S70</f>
        <v>1.5980113636363637E-3</v>
      </c>
      <c r="Z71" s="88">
        <f>Z70/S70</f>
        <v>0.30042613636363635</v>
      </c>
      <c r="AA71" s="80">
        <f>AA70/AA70</f>
        <v>1</v>
      </c>
      <c r="AB71" s="81">
        <f>AB70/AA70</f>
        <v>2.1707670043415339E-2</v>
      </c>
      <c r="AC71" s="79">
        <f>AC70/AA70</f>
        <v>1.8943560057887121</v>
      </c>
      <c r="AD71" s="91">
        <f>AD70/AA70</f>
        <v>0.29522431259044862</v>
      </c>
    </row>
    <row r="72" spans="1:31" x14ac:dyDescent="0.2">
      <c r="A72" s="65" t="s">
        <v>15</v>
      </c>
      <c r="B72" s="65" t="s">
        <v>94</v>
      </c>
      <c r="C72" s="66">
        <f>SUMIF(B3:B61, "Asia &amp; Pacific", C3:C61)</f>
        <v>229</v>
      </c>
      <c r="D72" s="66">
        <f>SUMIF(B3:B61, "Asia &amp; Pacific", D3:D61)</f>
        <v>2468</v>
      </c>
      <c r="E72" s="66">
        <f>SUMIF(B3:B61, "Asia &amp; Pacific", E3:E61)</f>
        <v>5112</v>
      </c>
      <c r="F72" s="66">
        <f>SUMIF(B3:B61, "Asia &amp; Pacific", F3:F61)</f>
        <v>3808</v>
      </c>
      <c r="G72" s="66">
        <f>SUMIF(B3:B61, "Asia &amp; Pacific", G3:G61)</f>
        <v>651</v>
      </c>
      <c r="H72" s="66">
        <f>SUMIF(B3:B61, "Asia &amp; Pacific", H3:H61)</f>
        <v>13672</v>
      </c>
      <c r="I72" s="66">
        <f>SUMIF(B3:B61, "Asia &amp; Pacific", I3:I61)</f>
        <v>28172</v>
      </c>
      <c r="J72" s="68">
        <f>SUMIF(B3:B61, "Asia &amp; Pacific", J3:J61)</f>
        <v>424</v>
      </c>
      <c r="K72" s="68">
        <f>SUMIF(B3:B61, "Asia &amp; Pacific", K3:K61)</f>
        <v>12324</v>
      </c>
      <c r="L72" s="66">
        <f>SUMIF(B3:B61, "Asia &amp; Pacific", L3:L61)</f>
        <v>193</v>
      </c>
      <c r="M72" s="66">
        <f>SUMIF(B3:B61, "Asia &amp; Pacific", M3:M61)</f>
        <v>56</v>
      </c>
      <c r="N72" s="66">
        <f>SUMIF(B3:B61, "Asia &amp; Pacific", N3:N61)</f>
        <v>2054</v>
      </c>
      <c r="O72" s="66">
        <f>SUMIF(B3:B61, "Asia &amp; Pacific", O3:O61)</f>
        <v>66</v>
      </c>
      <c r="P72" s="66">
        <f>SUMIF(B3:B61, "Asia &amp; Pacific", P3:P61)</f>
        <v>8</v>
      </c>
      <c r="Q72" s="66">
        <f>SUMIF(B3:B61, "Asia &amp; Pacific", Q3:Q61)</f>
        <v>13045</v>
      </c>
      <c r="R72" s="68">
        <f>SUMIF(B3:B61, "Asia &amp; Pacific", R3:R61)</f>
        <v>52</v>
      </c>
      <c r="S72" s="66">
        <f>SUMIF(B3:B61, "Asia &amp; Pacific", S3:S61)</f>
        <v>28234</v>
      </c>
      <c r="T72" s="66"/>
      <c r="U72" s="66">
        <f>SUMIF(B3:B61, "Asia &amp; Pacific", U3:U61)</f>
        <v>838</v>
      </c>
      <c r="V72" s="67"/>
      <c r="W72" s="66">
        <f>SUMIF(B3:B61, "Asia &amp; Pacific", W3:W61)</f>
        <v>29283</v>
      </c>
      <c r="X72" s="66">
        <f>SUMIF(B3:B61, "Asia &amp; Pacific", X3:X61)</f>
        <v>44</v>
      </c>
      <c r="Y72" s="66">
        <f>SUMIF(B3:B61, "Asia &amp; Pacific", Y3:Y61)</f>
        <v>64</v>
      </c>
      <c r="Z72" s="68">
        <f>SUMIF(B3:B61, "Asia &amp; Pacific", Z3:Z61)</f>
        <v>6222</v>
      </c>
      <c r="AA72" s="66">
        <f>SUMIF(B3:B61, "Asia &amp; Pacific", AA3:AA61)</f>
        <v>3155</v>
      </c>
      <c r="AB72" s="66">
        <f>SUMIF(B3:B61, "Asia &amp; Pacific", AB3:AB61)</f>
        <v>105</v>
      </c>
      <c r="AC72" s="66">
        <f>SUMIF(B3:B61, "Asia &amp; Pacific", AC3:AC61)</f>
        <v>5985</v>
      </c>
      <c r="AD72" s="68">
        <f>SUMIF(B3:B61, "Asia &amp; Pacific", AD3:AD61)</f>
        <v>844</v>
      </c>
    </row>
    <row r="73" spans="1:31" ht="16" x14ac:dyDescent="0.2">
      <c r="A73" s="63"/>
      <c r="B73" s="70" t="s">
        <v>96</v>
      </c>
      <c r="C73" s="88">
        <f>C72/E72</f>
        <v>4.4796557120500784E-2</v>
      </c>
      <c r="D73" s="88">
        <f>D72/E72</f>
        <v>0.48278560250391234</v>
      </c>
      <c r="E73" s="77">
        <f>E72/E72</f>
        <v>1</v>
      </c>
      <c r="F73" s="88">
        <f>F72/K72</f>
        <v>0.30899058747160013</v>
      </c>
      <c r="G73" s="88">
        <f>G72/K72</f>
        <v>5.2823758519961052E-2</v>
      </c>
      <c r="H73" s="88">
        <f>H72/K72</f>
        <v>1.1093800714053879</v>
      </c>
      <c r="I73" s="88">
        <f>I72/K72</f>
        <v>2.2859461213891592</v>
      </c>
      <c r="J73" s="88">
        <f>J72/K72</f>
        <v>3.4404414151249597E-2</v>
      </c>
      <c r="K73" s="76">
        <f>K72/K72</f>
        <v>1</v>
      </c>
      <c r="L73" s="75">
        <f>L72/N72</f>
        <v>9.396299902629017E-2</v>
      </c>
      <c r="M73" s="75">
        <f>M72/N72</f>
        <v>2.7263875365141188E-2</v>
      </c>
      <c r="N73" s="76">
        <f>N72/N72</f>
        <v>1</v>
      </c>
      <c r="O73" s="75">
        <f>O72/N72</f>
        <v>3.2132424537487832E-2</v>
      </c>
      <c r="P73" s="75">
        <f>P72/N72</f>
        <v>3.8948393378773127E-3</v>
      </c>
      <c r="Q73" s="75">
        <f>Q72/N72</f>
        <v>6.3510223953261926</v>
      </c>
      <c r="R73" s="88">
        <f>R72/N72</f>
        <v>2.5316455696202531E-2</v>
      </c>
      <c r="S73" s="77">
        <f>S72/S72</f>
        <v>1</v>
      </c>
      <c r="T73" s="75"/>
      <c r="U73" s="75">
        <f>U72/S72</f>
        <v>2.9680527024155273E-2</v>
      </c>
      <c r="V73" s="75"/>
      <c r="W73" s="75">
        <f>W72/S72</f>
        <v>1.0371537862152016</v>
      </c>
      <c r="X73" s="75">
        <f>X72/S72</f>
        <v>1.5584047602181766E-3</v>
      </c>
      <c r="Y73" s="75">
        <f>Y72/S72</f>
        <v>2.2667705603173481E-3</v>
      </c>
      <c r="Z73" s="88">
        <f>Z72/S72</f>
        <v>0.22037260041085216</v>
      </c>
      <c r="AA73" s="80">
        <f>AA72/AA72</f>
        <v>1</v>
      </c>
      <c r="AB73" s="81">
        <f>AB72/AA72</f>
        <v>3.328050713153724E-2</v>
      </c>
      <c r="AC73" s="79">
        <f>AC72/AA72</f>
        <v>1.8969889064976229</v>
      </c>
      <c r="AD73" s="91">
        <f>AD72/AA72</f>
        <v>0.26751188589540414</v>
      </c>
    </row>
    <row r="74" spans="1:31" x14ac:dyDescent="0.2">
      <c r="A74" s="65" t="s">
        <v>30</v>
      </c>
      <c r="B74" s="65" t="s">
        <v>94</v>
      </c>
      <c r="C74" s="66">
        <f>SUMIF(B3:B61, "Africa", C3:C61)</f>
        <v>1</v>
      </c>
      <c r="D74" s="66">
        <f>SUMIF(B3:B61, "Africa", D3:D61)</f>
        <v>27</v>
      </c>
      <c r="E74" s="66">
        <f>SUMIF(B3:B61, "Africa", E3:E61)</f>
        <v>247</v>
      </c>
      <c r="F74" s="66">
        <f>SUMIF(B3:B61, "Africa", F3:F61)</f>
        <v>75</v>
      </c>
      <c r="G74" s="66">
        <f>SUMIF(B3:B61, "Africa", G3:G61)</f>
        <v>18</v>
      </c>
      <c r="H74" s="66">
        <f>SUMIF(B3:B61, "Africa", H3:H61)</f>
        <v>362</v>
      </c>
      <c r="I74" s="66">
        <f>SUMIF(B3:B61, "Africa", I3:I61)</f>
        <v>812</v>
      </c>
      <c r="J74" s="68">
        <f>SUMIF(B3:B61, "Africa", J3:J61)</f>
        <v>11</v>
      </c>
      <c r="K74" s="68">
        <f>SUMIF(B3:B61, "Africa", K3:K61)</f>
        <v>561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158</v>
      </c>
      <c r="O74" s="66">
        <f>SUMIF(B3:B61, "Africa", O3:O61)</f>
        <v>7</v>
      </c>
      <c r="P74" s="66">
        <f>SUMIF(B3:B61, "Africa", P3:P61)</f>
        <v>6</v>
      </c>
      <c r="Q74" s="66">
        <f>SUMIF(B3:B61, "Africa", Q3:Q61)</f>
        <v>266</v>
      </c>
      <c r="R74" s="68">
        <f>SUMIF(B3:B61, "Africa", R3:R61)</f>
        <v>27</v>
      </c>
      <c r="S74" s="66">
        <f>SUMIF(B3:B61, "Africa", S3:S61)</f>
        <v>1102</v>
      </c>
      <c r="T74" s="66"/>
      <c r="U74" s="66">
        <f>SUMIF(B3:B61, "Africa", U3:U61)</f>
        <v>69</v>
      </c>
      <c r="V74" s="67"/>
      <c r="W74" s="66">
        <f>SUMIF(B3:B61, "Africa", W3:W61)</f>
        <v>926</v>
      </c>
      <c r="X74" s="66">
        <f>SUMIF(B3:B61, "Africa", X3:X61)</f>
        <v>10</v>
      </c>
      <c r="Y74" s="66">
        <f>SUMIF(B3:B61, "Africa", Y3:Y61)</f>
        <v>56</v>
      </c>
      <c r="Z74" s="68">
        <f>SUMIF(B3:B61, "Africa", Z3:Z61)</f>
        <v>304</v>
      </c>
      <c r="AA74" s="66">
        <f>SUMIF(B3:B61, "Africa", AA3:AA61)</f>
        <v>110</v>
      </c>
      <c r="AB74" s="66">
        <f>SUMIF(B3:B61, "Africa", AB3:AB61)</f>
        <v>6</v>
      </c>
      <c r="AC74" s="66">
        <f>SUMIF(B3:B61, "Africa", AC3:AC61)</f>
        <v>178</v>
      </c>
      <c r="AD74" s="68">
        <f>SUMIF(B3:B61, "Africa", AD3:AD61)</f>
        <v>78</v>
      </c>
    </row>
    <row r="75" spans="1:31" ht="16" x14ac:dyDescent="0.2">
      <c r="A75" s="63"/>
      <c r="B75" s="70" t="s">
        <v>96</v>
      </c>
      <c r="C75" s="88">
        <f>C74/E74</f>
        <v>4.048582995951417E-3</v>
      </c>
      <c r="D75" s="88">
        <f>D74/E74</f>
        <v>0.10931174089068826</v>
      </c>
      <c r="E75" s="77">
        <f>E74/E74</f>
        <v>1</v>
      </c>
      <c r="F75" s="88">
        <f>F74/K74</f>
        <v>0.13368983957219252</v>
      </c>
      <c r="G75" s="88">
        <f>G74/K74</f>
        <v>3.2085561497326207E-2</v>
      </c>
      <c r="H75" s="88">
        <f>H74/K74</f>
        <v>0.64527629233511585</v>
      </c>
      <c r="I75" s="88">
        <f>I74/K74</f>
        <v>1.447415329768271</v>
      </c>
      <c r="J75" s="88">
        <f>J74/K74</f>
        <v>1.9607843137254902E-2</v>
      </c>
      <c r="K75" s="76">
        <f>K74/K74</f>
        <v>1</v>
      </c>
      <c r="L75" s="75">
        <f>L74/N74</f>
        <v>6.3291139240506328E-3</v>
      </c>
      <c r="M75" s="75">
        <f>M74/N74</f>
        <v>0</v>
      </c>
      <c r="N75" s="76">
        <f>N74/N74</f>
        <v>1</v>
      </c>
      <c r="O75" s="75">
        <f>O74/N74</f>
        <v>4.4303797468354431E-2</v>
      </c>
      <c r="P75" s="75">
        <f>P74/N74</f>
        <v>3.7974683544303799E-2</v>
      </c>
      <c r="Q75" s="75">
        <f>Q74/N74</f>
        <v>1.6835443037974684</v>
      </c>
      <c r="R75" s="88">
        <f>R74/N74</f>
        <v>0.17088607594936708</v>
      </c>
      <c r="S75" s="77">
        <f>S74/S74</f>
        <v>1</v>
      </c>
      <c r="T75" s="75"/>
      <c r="U75" s="75">
        <f>U74/S74</f>
        <v>6.2613430127041736E-2</v>
      </c>
      <c r="V75" s="75"/>
      <c r="W75" s="75">
        <f>W74/S74</f>
        <v>0.84029038112522692</v>
      </c>
      <c r="X75" s="75">
        <f>X74/S74</f>
        <v>9.0744101633393835E-3</v>
      </c>
      <c r="Y75" s="75">
        <f>Y74/S74</f>
        <v>5.0816696914700546E-2</v>
      </c>
      <c r="Z75" s="88">
        <f>Z74/S74</f>
        <v>0.27586206896551724</v>
      </c>
      <c r="AA75" s="80">
        <f>AA74/AA74</f>
        <v>1</v>
      </c>
      <c r="AB75" s="81">
        <f>AB74/AA74</f>
        <v>5.4545454545454543E-2</v>
      </c>
      <c r="AC75" s="79">
        <f>AC74/AA74</f>
        <v>1.6181818181818182</v>
      </c>
      <c r="AD75" s="91">
        <f>AD74/AA74</f>
        <v>0.70909090909090911</v>
      </c>
    </row>
    <row r="76" spans="1:31" x14ac:dyDescent="0.2">
      <c r="A76" s="63"/>
      <c r="B76" s="69"/>
      <c r="J76" s="87"/>
      <c r="K76" s="87"/>
      <c r="R76" s="87"/>
      <c r="S76" s="71"/>
      <c r="T76" s="72"/>
      <c r="U76" s="71"/>
      <c r="V76" s="72"/>
      <c r="W76" s="71"/>
      <c r="X76" s="71"/>
      <c r="Y76" s="71"/>
      <c r="Z76" s="93"/>
      <c r="AA76" s="73"/>
      <c r="AB76" s="73"/>
      <c r="AC76" s="71"/>
      <c r="AD76" s="74"/>
    </row>
    <row r="77" spans="1:31" ht="16" x14ac:dyDescent="0.2">
      <c r="A77" s="72" t="s">
        <v>71</v>
      </c>
      <c r="B77" s="70" t="s">
        <v>96</v>
      </c>
      <c r="C77" s="79">
        <f>C57/E57</f>
        <v>0.10493827160493827</v>
      </c>
      <c r="D77" s="79">
        <f>D57/E57</f>
        <v>0.21056241426611796</v>
      </c>
      <c r="E77" s="77">
        <f>E57/E57</f>
        <v>1</v>
      </c>
      <c r="F77" s="79">
        <f>F57/K57</f>
        <v>0.21732220897894319</v>
      </c>
      <c r="G77" s="79">
        <f>G57/K57</f>
        <v>3.0194676201827572E-2</v>
      </c>
      <c r="H77" s="79">
        <f>H57/K57</f>
        <v>0.67779102105681366</v>
      </c>
      <c r="I77" s="88">
        <f>I57/K57</f>
        <v>1.1787842669845054</v>
      </c>
      <c r="J77" s="89">
        <f>J57/K57</f>
        <v>5.5621771950735005E-2</v>
      </c>
      <c r="K77" s="76">
        <f>K57/K57</f>
        <v>1</v>
      </c>
      <c r="L77" s="79">
        <f>L57/N57</f>
        <v>0.3</v>
      </c>
      <c r="M77" s="79">
        <f>M57/N57</f>
        <v>0</v>
      </c>
      <c r="N77" s="76">
        <f>N57/N57</f>
        <v>1</v>
      </c>
      <c r="O77" s="79">
        <f>O57/N57</f>
        <v>0.45</v>
      </c>
      <c r="P77" s="79">
        <f>P57/N57</f>
        <v>1.2500000000000001E-2</v>
      </c>
      <c r="Q77" s="79">
        <f>Q57/N57</f>
        <v>19.962499999999999</v>
      </c>
      <c r="R77" s="89">
        <f>R57/N57</f>
        <v>0.32500000000000001</v>
      </c>
      <c r="S77" s="80">
        <f>S57/S57</f>
        <v>1</v>
      </c>
      <c r="T77" s="79"/>
      <c r="U77" s="79">
        <f>U57/S57</f>
        <v>1.7876200640341514E-2</v>
      </c>
      <c r="V77" s="79"/>
      <c r="W77" s="79">
        <f>W57/S57</f>
        <v>2.1288687299893279</v>
      </c>
      <c r="X77" s="79">
        <f>X57/S57</f>
        <v>2.1344717182497333E-3</v>
      </c>
      <c r="Y77" s="92">
        <f>Y57/S57</f>
        <v>3.4685165421558164E-3</v>
      </c>
      <c r="Z77" s="91">
        <f>Z57/S57</f>
        <v>0.50240128068303092</v>
      </c>
      <c r="AA77" s="80">
        <f>AA57/AA57</f>
        <v>1</v>
      </c>
      <c r="AB77" s="79">
        <f>AB57/AA57</f>
        <v>0.12437810945273632</v>
      </c>
      <c r="AC77" s="79">
        <f>AC57/AA57</f>
        <v>4.7164179104477615</v>
      </c>
      <c r="AD77" s="89">
        <f>AD57/AA57</f>
        <v>1.0696517412935322</v>
      </c>
    </row>
    <row r="78" spans="1:31" ht="16" x14ac:dyDescent="0.2">
      <c r="A78" s="72" t="s">
        <v>33</v>
      </c>
      <c r="B78" s="70" t="s">
        <v>96</v>
      </c>
      <c r="C78" s="79">
        <f>C19/E19</f>
        <v>2.9782359679266894E-2</v>
      </c>
      <c r="D78" s="79">
        <f>D19/E19</f>
        <v>0.24054982817869416</v>
      </c>
      <c r="E78" s="77">
        <f>E19/E19</f>
        <v>1</v>
      </c>
      <c r="F78" s="79">
        <f>F19/K19</f>
        <v>8.9845826687931951E-2</v>
      </c>
      <c r="G78" s="79">
        <f>G19/K19</f>
        <v>1.0898458266879319E-2</v>
      </c>
      <c r="H78" s="79">
        <f>H19/K19</f>
        <v>0.51515151515151514</v>
      </c>
      <c r="I78" s="88">
        <f>I19/K19</f>
        <v>1.3803827751196172</v>
      </c>
      <c r="J78" s="89">
        <f>J19/K19</f>
        <v>2.8708133971291867E-2</v>
      </c>
      <c r="K78" s="76">
        <f>K19/K19</f>
        <v>1</v>
      </c>
      <c r="L78" s="79">
        <f>L19/N19</f>
        <v>3.2281731474688186E-2</v>
      </c>
      <c r="M78" s="79">
        <f>M19/N19</f>
        <v>1.467351430667645E-3</v>
      </c>
      <c r="N78" s="76">
        <f>N19/N19</f>
        <v>1</v>
      </c>
      <c r="O78" s="79">
        <f>O19/N19</f>
        <v>5.8694057226705794E-2</v>
      </c>
      <c r="P78" s="79">
        <f>P19/N19</f>
        <v>4.1819515774027878E-2</v>
      </c>
      <c r="Q78" s="79">
        <f>Q19/N19</f>
        <v>2.5825385179750548</v>
      </c>
      <c r="R78" s="89">
        <f>R19/N19</f>
        <v>0.16801173881144535</v>
      </c>
      <c r="S78" s="80">
        <f>S19/S19</f>
        <v>1</v>
      </c>
      <c r="T78" s="79"/>
      <c r="U78" s="79">
        <f>U19/S19</f>
        <v>8.8130363513643811E-2</v>
      </c>
      <c r="V78" s="79"/>
      <c r="W78" s="79">
        <f>W19/S19</f>
        <v>1.0500433902227364</v>
      </c>
      <c r="X78" s="79">
        <f>X19/S19</f>
        <v>5.4960948799537175E-3</v>
      </c>
      <c r="Y78" s="92">
        <f>Y19/S19</f>
        <v>1.7066820943014174E-2</v>
      </c>
      <c r="Z78" s="91">
        <f>Z19/S19</f>
        <v>0.35984958056118022</v>
      </c>
      <c r="AA78" s="80">
        <f>AA19/AA19</f>
        <v>1</v>
      </c>
      <c r="AB78" s="79">
        <f>AB19/AA19</f>
        <v>0.18264840182648401</v>
      </c>
      <c r="AC78" s="79">
        <f>AC19/AA19</f>
        <v>1.5722983257229832</v>
      </c>
      <c r="AD78" s="89">
        <f>AD19/AA19</f>
        <v>0.47640791476407912</v>
      </c>
    </row>
    <row r="79" spans="1:31" x14ac:dyDescent="0.2">
      <c r="A79" s="72"/>
      <c r="B79" s="70"/>
      <c r="C79" s="81"/>
      <c r="D79" s="81"/>
      <c r="E79" s="75"/>
      <c r="F79" s="81"/>
      <c r="G79" s="81"/>
      <c r="H79" s="81"/>
      <c r="I79" s="75"/>
      <c r="J79" s="106"/>
      <c r="K79" s="75"/>
      <c r="L79" s="81"/>
      <c r="M79" s="81"/>
      <c r="N79" s="75"/>
      <c r="O79" s="81"/>
      <c r="P79" s="81"/>
      <c r="Q79" s="81"/>
      <c r="R79" s="106"/>
      <c r="S79" s="81"/>
      <c r="T79" s="81"/>
      <c r="U79" s="81"/>
      <c r="V79" s="81"/>
      <c r="W79" s="81"/>
      <c r="X79" s="81"/>
      <c r="Y79" s="106"/>
      <c r="Z79" s="81"/>
      <c r="AA79" s="81"/>
      <c r="AB79" s="106"/>
      <c r="AC79" s="63"/>
      <c r="AE79"/>
    </row>
    <row r="81" spans="1:47" ht="24" x14ac:dyDescent="0.2">
      <c r="A81" s="143" t="s">
        <v>148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/>
      <c r="AU82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81:AD81"/>
    <mergeCell ref="A82:B82"/>
    <mergeCell ref="C82:AD82"/>
  </mergeCells>
  <hyperlinks>
    <hyperlink ref="C82:J82" r:id="rId1" display=" https://betterprojectsfaster.com/guide/java-full-stack-report-2023-01/the-index" xr:uid="{855BD84B-EA4E-CD47-AE92-A7DB7E9069E2}"/>
    <hyperlink ref="C82:AD82" r:id="rId2" display="https://betterprojectsfaster.com/guide/java-tech-popularity-index-2023-Q2/the-index" xr:uid="{8B8E301A-B158-3346-BD86-87B700129BDD}"/>
  </hyperlinks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F985-CC21-DE41-B3E5-7A4FA191A2FA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6</v>
      </c>
      <c r="D3" s="101">
        <v>24</v>
      </c>
      <c r="E3" s="101">
        <v>147</v>
      </c>
      <c r="F3" s="101">
        <v>68</v>
      </c>
      <c r="G3" s="101">
        <v>4</v>
      </c>
      <c r="H3" s="101">
        <v>326</v>
      </c>
      <c r="I3" s="101">
        <v>534</v>
      </c>
      <c r="J3" s="101">
        <v>16</v>
      </c>
      <c r="K3" s="101">
        <v>355</v>
      </c>
      <c r="L3" s="101">
        <v>0</v>
      </c>
      <c r="M3" s="101">
        <v>0</v>
      </c>
      <c r="N3" s="101">
        <v>19</v>
      </c>
      <c r="O3" s="101">
        <v>3</v>
      </c>
      <c r="P3" s="101">
        <v>0</v>
      </c>
      <c r="Q3" s="101">
        <v>280</v>
      </c>
      <c r="R3" s="101">
        <v>3</v>
      </c>
      <c r="S3" s="101">
        <v>823</v>
      </c>
      <c r="T3" s="101">
        <v>19</v>
      </c>
      <c r="U3" s="101">
        <v>19</v>
      </c>
      <c r="V3" s="101">
        <v>945</v>
      </c>
      <c r="W3" s="101">
        <v>945</v>
      </c>
      <c r="X3" s="101">
        <v>2</v>
      </c>
      <c r="Y3" s="101">
        <v>5</v>
      </c>
      <c r="Z3" s="101">
        <v>222</v>
      </c>
      <c r="AA3" s="101">
        <v>28</v>
      </c>
      <c r="AB3" s="101">
        <v>2</v>
      </c>
      <c r="AC3" s="101">
        <v>199</v>
      </c>
      <c r="AD3" s="101">
        <v>22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93</v>
      </c>
      <c r="E4" s="101">
        <v>434</v>
      </c>
      <c r="F4" s="101">
        <v>116</v>
      </c>
      <c r="G4" s="101">
        <v>13</v>
      </c>
      <c r="H4" s="101">
        <v>355</v>
      </c>
      <c r="I4" s="101">
        <v>589</v>
      </c>
      <c r="J4" s="101">
        <v>13</v>
      </c>
      <c r="K4" s="101">
        <v>680</v>
      </c>
      <c r="L4" s="101">
        <v>1</v>
      </c>
      <c r="M4" s="101">
        <v>0</v>
      </c>
      <c r="N4" s="101">
        <v>39</v>
      </c>
      <c r="O4" s="101">
        <v>4</v>
      </c>
      <c r="P4" s="101">
        <v>0</v>
      </c>
      <c r="Q4" s="101">
        <v>421</v>
      </c>
      <c r="R4" s="101">
        <v>8</v>
      </c>
      <c r="S4" s="101">
        <v>1049</v>
      </c>
      <c r="T4" s="101">
        <v>14</v>
      </c>
      <c r="U4" s="101">
        <v>14</v>
      </c>
      <c r="V4" s="101">
        <v>1928</v>
      </c>
      <c r="W4" s="101">
        <v>1928</v>
      </c>
      <c r="X4" s="101">
        <v>3</v>
      </c>
      <c r="Y4" s="101">
        <v>0</v>
      </c>
      <c r="Z4" s="101">
        <v>427</v>
      </c>
      <c r="AA4" s="101">
        <v>41</v>
      </c>
      <c r="AB4" s="101">
        <v>0</v>
      </c>
      <c r="AC4" s="101">
        <v>253</v>
      </c>
      <c r="AD4" s="101">
        <v>62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46</v>
      </c>
      <c r="E5" s="101">
        <v>179</v>
      </c>
      <c r="F5" s="101">
        <v>25</v>
      </c>
      <c r="G5" s="101">
        <v>1</v>
      </c>
      <c r="H5" s="101">
        <v>118</v>
      </c>
      <c r="I5" s="101">
        <v>418</v>
      </c>
      <c r="J5" s="101">
        <v>13</v>
      </c>
      <c r="K5" s="101">
        <v>330</v>
      </c>
      <c r="L5" s="101">
        <v>0</v>
      </c>
      <c r="M5" s="101">
        <v>0</v>
      </c>
      <c r="N5" s="101">
        <v>130</v>
      </c>
      <c r="O5" s="101">
        <v>7</v>
      </c>
      <c r="P5" s="101">
        <v>5</v>
      </c>
      <c r="Q5" s="101">
        <v>270</v>
      </c>
      <c r="R5" s="101">
        <v>14</v>
      </c>
      <c r="S5" s="101">
        <v>970</v>
      </c>
      <c r="T5" s="101">
        <v>56</v>
      </c>
      <c r="U5" s="101">
        <v>56</v>
      </c>
      <c r="V5" s="101">
        <v>643</v>
      </c>
      <c r="W5" s="101">
        <v>643</v>
      </c>
      <c r="X5" s="101">
        <v>1</v>
      </c>
      <c r="Y5" s="101">
        <v>16</v>
      </c>
      <c r="Z5" s="101">
        <v>293</v>
      </c>
      <c r="AA5" s="101">
        <v>32</v>
      </c>
      <c r="AB5" s="101">
        <v>6</v>
      </c>
      <c r="AC5" s="101">
        <v>56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3</v>
      </c>
      <c r="G6" s="101">
        <v>0</v>
      </c>
      <c r="H6" s="101">
        <v>6</v>
      </c>
      <c r="I6" s="101">
        <v>12</v>
      </c>
      <c r="J6" s="101">
        <v>0</v>
      </c>
      <c r="K6" s="101">
        <v>4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9</v>
      </c>
      <c r="T6" s="101">
        <v>0</v>
      </c>
      <c r="U6" s="101">
        <v>0</v>
      </c>
      <c r="V6" s="101">
        <v>10</v>
      </c>
      <c r="W6" s="101">
        <v>10</v>
      </c>
      <c r="X6" s="101">
        <v>0</v>
      </c>
      <c r="Y6" s="101">
        <v>0</v>
      </c>
      <c r="Z6" s="101">
        <v>5</v>
      </c>
      <c r="AA6" s="101">
        <v>2</v>
      </c>
      <c r="AB6" s="101">
        <v>0</v>
      </c>
      <c r="AC6" s="101">
        <v>5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6</v>
      </c>
      <c r="D7" s="101">
        <v>77</v>
      </c>
      <c r="E7" s="101">
        <v>128</v>
      </c>
      <c r="F7" s="101">
        <v>51</v>
      </c>
      <c r="G7" s="101">
        <v>8</v>
      </c>
      <c r="H7" s="101">
        <v>256</v>
      </c>
      <c r="I7" s="101">
        <v>514</v>
      </c>
      <c r="J7" s="101">
        <v>26</v>
      </c>
      <c r="K7" s="101">
        <v>344</v>
      </c>
      <c r="L7" s="101">
        <v>1</v>
      </c>
      <c r="M7" s="101">
        <v>1</v>
      </c>
      <c r="N7" s="101">
        <v>70</v>
      </c>
      <c r="O7" s="101">
        <v>13</v>
      </c>
      <c r="P7" s="101">
        <v>0</v>
      </c>
      <c r="Q7" s="101">
        <v>320</v>
      </c>
      <c r="R7" s="101">
        <v>23</v>
      </c>
      <c r="S7" s="101">
        <v>1181</v>
      </c>
      <c r="T7" s="101">
        <v>48</v>
      </c>
      <c r="U7" s="101">
        <v>48</v>
      </c>
      <c r="V7" s="101">
        <v>910</v>
      </c>
      <c r="W7" s="101">
        <v>910</v>
      </c>
      <c r="X7" s="101">
        <v>16</v>
      </c>
      <c r="Y7" s="101">
        <v>25</v>
      </c>
      <c r="Z7" s="101">
        <v>78</v>
      </c>
      <c r="AA7" s="101">
        <v>45</v>
      </c>
      <c r="AB7" s="101">
        <v>12</v>
      </c>
      <c r="AC7" s="101">
        <v>126</v>
      </c>
      <c r="AD7" s="101">
        <v>76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94</v>
      </c>
      <c r="E8" s="101">
        <v>772</v>
      </c>
      <c r="F8" s="101">
        <v>183</v>
      </c>
      <c r="G8" s="101">
        <v>11</v>
      </c>
      <c r="H8" s="101">
        <v>1308</v>
      </c>
      <c r="I8" s="101">
        <v>1791</v>
      </c>
      <c r="J8" s="101">
        <v>32</v>
      </c>
      <c r="K8" s="101">
        <v>1436</v>
      </c>
      <c r="L8" s="101">
        <v>8</v>
      </c>
      <c r="M8" s="101">
        <v>0</v>
      </c>
      <c r="N8" s="101">
        <v>193</v>
      </c>
      <c r="O8" s="101">
        <v>42</v>
      </c>
      <c r="P8" s="101">
        <v>7</v>
      </c>
      <c r="Q8" s="101">
        <v>1241</v>
      </c>
      <c r="R8" s="101">
        <v>80</v>
      </c>
      <c r="S8" s="101">
        <v>2448</v>
      </c>
      <c r="T8" s="101">
        <v>249</v>
      </c>
      <c r="U8" s="101">
        <v>249</v>
      </c>
      <c r="V8" s="101">
        <v>2738</v>
      </c>
      <c r="W8" s="101">
        <v>2738</v>
      </c>
      <c r="X8" s="101">
        <v>7</v>
      </c>
      <c r="Y8" s="101">
        <v>0</v>
      </c>
      <c r="Z8" s="101">
        <v>746</v>
      </c>
      <c r="AA8" s="101">
        <v>458</v>
      </c>
      <c r="AB8" s="101">
        <v>10</v>
      </c>
      <c r="AC8" s="101">
        <v>659</v>
      </c>
      <c r="AD8" s="101">
        <v>135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45</v>
      </c>
      <c r="D9" s="101">
        <v>332</v>
      </c>
      <c r="E9" s="101">
        <v>897</v>
      </c>
      <c r="F9" s="101">
        <v>555</v>
      </c>
      <c r="G9" s="101">
        <v>84</v>
      </c>
      <c r="H9" s="101">
        <v>1506</v>
      </c>
      <c r="I9" s="101">
        <v>2434</v>
      </c>
      <c r="J9" s="101">
        <v>63</v>
      </c>
      <c r="K9" s="101">
        <v>2140</v>
      </c>
      <c r="L9" s="101">
        <v>40</v>
      </c>
      <c r="M9" s="101">
        <v>1</v>
      </c>
      <c r="N9" s="101">
        <v>127</v>
      </c>
      <c r="O9" s="101">
        <v>13</v>
      </c>
      <c r="P9" s="101">
        <v>0</v>
      </c>
      <c r="Q9" s="101">
        <v>1222</v>
      </c>
      <c r="R9" s="101">
        <v>34</v>
      </c>
      <c r="S9" s="101">
        <v>2970</v>
      </c>
      <c r="T9" s="101">
        <v>64</v>
      </c>
      <c r="U9" s="101">
        <v>64</v>
      </c>
      <c r="V9" s="101">
        <v>4843</v>
      </c>
      <c r="W9" s="101">
        <v>4843</v>
      </c>
      <c r="X9" s="101">
        <v>10</v>
      </c>
      <c r="Y9" s="101">
        <v>4</v>
      </c>
      <c r="Z9" s="101">
        <v>247</v>
      </c>
      <c r="AA9" s="101">
        <v>223</v>
      </c>
      <c r="AB9" s="101">
        <v>10</v>
      </c>
      <c r="AC9" s="101">
        <v>647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19</v>
      </c>
      <c r="E10" s="101">
        <v>51</v>
      </c>
      <c r="F10" s="101">
        <v>11</v>
      </c>
      <c r="G10" s="101">
        <v>9</v>
      </c>
      <c r="H10" s="101">
        <v>127</v>
      </c>
      <c r="I10" s="101">
        <v>387</v>
      </c>
      <c r="J10" s="101">
        <v>3</v>
      </c>
      <c r="K10" s="101">
        <v>228</v>
      </c>
      <c r="L10" s="101">
        <v>0</v>
      </c>
      <c r="M10" s="101">
        <v>0</v>
      </c>
      <c r="N10" s="101">
        <v>39</v>
      </c>
      <c r="O10" s="101">
        <v>14</v>
      </c>
      <c r="P10" s="101">
        <v>0</v>
      </c>
      <c r="Q10" s="101">
        <v>245</v>
      </c>
      <c r="R10" s="101">
        <v>4</v>
      </c>
      <c r="S10" s="101">
        <v>592</v>
      </c>
      <c r="T10" s="101">
        <v>20</v>
      </c>
      <c r="U10" s="101">
        <v>20</v>
      </c>
      <c r="V10" s="101">
        <v>507</v>
      </c>
      <c r="W10" s="101">
        <v>507</v>
      </c>
      <c r="X10" s="101">
        <v>2</v>
      </c>
      <c r="Y10" s="101">
        <v>0</v>
      </c>
      <c r="Z10" s="101">
        <v>138</v>
      </c>
      <c r="AA10" s="101">
        <v>33</v>
      </c>
      <c r="AB10" s="101">
        <v>0</v>
      </c>
      <c r="AC10" s="101">
        <v>59</v>
      </c>
      <c r="AD10" s="101">
        <v>4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67</v>
      </c>
      <c r="E11" s="101">
        <v>140</v>
      </c>
      <c r="F11" s="101">
        <v>30</v>
      </c>
      <c r="G11" s="101">
        <v>12</v>
      </c>
      <c r="H11" s="101">
        <v>120</v>
      </c>
      <c r="I11" s="101">
        <v>280</v>
      </c>
      <c r="J11" s="101">
        <v>1</v>
      </c>
      <c r="K11" s="101">
        <v>189</v>
      </c>
      <c r="L11" s="101">
        <v>20</v>
      </c>
      <c r="M11" s="101">
        <v>1</v>
      </c>
      <c r="N11" s="101">
        <v>45</v>
      </c>
      <c r="O11" s="101">
        <v>2</v>
      </c>
      <c r="P11" s="101">
        <v>0</v>
      </c>
      <c r="Q11" s="101">
        <v>365</v>
      </c>
      <c r="R11" s="101">
        <v>6</v>
      </c>
      <c r="S11" s="101">
        <v>696</v>
      </c>
      <c r="T11" s="101">
        <v>15</v>
      </c>
      <c r="U11" s="101">
        <v>15</v>
      </c>
      <c r="V11" s="101">
        <v>874</v>
      </c>
      <c r="W11" s="101">
        <v>874</v>
      </c>
      <c r="X11" s="101">
        <v>0</v>
      </c>
      <c r="Y11" s="101">
        <v>0</v>
      </c>
      <c r="Z11" s="101">
        <v>199</v>
      </c>
      <c r="AA11" s="101">
        <v>54</v>
      </c>
      <c r="AB11" s="101">
        <v>1</v>
      </c>
      <c r="AC11" s="101">
        <v>89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13</v>
      </c>
      <c r="E12" s="101">
        <v>40</v>
      </c>
      <c r="F12" s="101">
        <v>31</v>
      </c>
      <c r="G12" s="101">
        <v>3</v>
      </c>
      <c r="H12" s="101">
        <v>70</v>
      </c>
      <c r="I12" s="101">
        <v>121</v>
      </c>
      <c r="J12" s="101">
        <v>2</v>
      </c>
      <c r="K12" s="101">
        <v>97</v>
      </c>
      <c r="L12" s="101">
        <v>0</v>
      </c>
      <c r="M12" s="101">
        <v>0</v>
      </c>
      <c r="N12" s="101">
        <v>15</v>
      </c>
      <c r="O12" s="101">
        <v>0</v>
      </c>
      <c r="P12" s="101">
        <v>0</v>
      </c>
      <c r="Q12" s="101">
        <v>37</v>
      </c>
      <c r="R12" s="101">
        <v>0</v>
      </c>
      <c r="S12" s="101">
        <v>245</v>
      </c>
      <c r="T12" s="101">
        <v>5</v>
      </c>
      <c r="U12" s="101">
        <v>5</v>
      </c>
      <c r="V12" s="101">
        <v>315</v>
      </c>
      <c r="W12" s="101">
        <v>315</v>
      </c>
      <c r="X12" s="101">
        <v>2</v>
      </c>
      <c r="Y12" s="101">
        <v>0</v>
      </c>
      <c r="Z12" s="101">
        <v>78</v>
      </c>
      <c r="AA12" s="101">
        <v>18</v>
      </c>
      <c r="AB12" s="101">
        <v>0</v>
      </c>
      <c r="AC12" s="101">
        <v>59</v>
      </c>
      <c r="AD12" s="101">
        <v>13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11</v>
      </c>
      <c r="D13" s="101">
        <v>69</v>
      </c>
      <c r="E13" s="101">
        <v>227</v>
      </c>
      <c r="F13" s="101">
        <v>57</v>
      </c>
      <c r="G13" s="101">
        <v>11</v>
      </c>
      <c r="H13" s="101">
        <v>285</v>
      </c>
      <c r="I13" s="101">
        <v>568</v>
      </c>
      <c r="J13" s="101">
        <v>15</v>
      </c>
      <c r="K13" s="101">
        <v>590</v>
      </c>
      <c r="L13" s="101">
        <v>7</v>
      </c>
      <c r="M13" s="101">
        <v>2</v>
      </c>
      <c r="N13" s="101">
        <v>112</v>
      </c>
      <c r="O13" s="101">
        <v>23</v>
      </c>
      <c r="P13" s="101">
        <v>1</v>
      </c>
      <c r="Q13" s="101">
        <v>272</v>
      </c>
      <c r="R13" s="101">
        <v>5</v>
      </c>
      <c r="S13" s="101">
        <v>582</v>
      </c>
      <c r="T13" s="101">
        <v>19</v>
      </c>
      <c r="U13" s="101">
        <v>19</v>
      </c>
      <c r="V13" s="101">
        <v>897</v>
      </c>
      <c r="W13" s="101">
        <v>897</v>
      </c>
      <c r="X13" s="101">
        <v>1</v>
      </c>
      <c r="Y13" s="101">
        <v>9</v>
      </c>
      <c r="Z13" s="101">
        <v>271</v>
      </c>
      <c r="AA13" s="101">
        <v>17</v>
      </c>
      <c r="AB13" s="101">
        <v>8</v>
      </c>
      <c r="AC13" s="101">
        <v>120</v>
      </c>
      <c r="AD13" s="101">
        <v>43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46</v>
      </c>
      <c r="E14" s="101">
        <v>193</v>
      </c>
      <c r="F14" s="101">
        <v>58</v>
      </c>
      <c r="G14" s="101">
        <v>4</v>
      </c>
      <c r="H14" s="101">
        <v>210</v>
      </c>
      <c r="I14" s="101">
        <v>356</v>
      </c>
      <c r="J14" s="101">
        <v>12</v>
      </c>
      <c r="K14" s="101">
        <v>406</v>
      </c>
      <c r="L14" s="101">
        <v>2</v>
      </c>
      <c r="M14" s="101">
        <v>0</v>
      </c>
      <c r="N14" s="101">
        <v>22</v>
      </c>
      <c r="O14" s="101">
        <v>7</v>
      </c>
      <c r="P14" s="101">
        <v>1</v>
      </c>
      <c r="Q14" s="101">
        <v>178</v>
      </c>
      <c r="R14" s="101">
        <v>12</v>
      </c>
      <c r="S14" s="101">
        <v>551</v>
      </c>
      <c r="T14" s="101">
        <v>3</v>
      </c>
      <c r="U14" s="101">
        <v>3</v>
      </c>
      <c r="V14" s="101">
        <v>950</v>
      </c>
      <c r="W14" s="101">
        <v>950</v>
      </c>
      <c r="X14" s="101">
        <v>0</v>
      </c>
      <c r="Y14" s="101">
        <v>0</v>
      </c>
      <c r="Z14" s="101">
        <v>333</v>
      </c>
      <c r="AA14" s="101">
        <v>63</v>
      </c>
      <c r="AB14" s="101">
        <v>0</v>
      </c>
      <c r="AC14" s="101">
        <v>151</v>
      </c>
      <c r="AD14" s="101">
        <v>30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20</v>
      </c>
      <c r="F15" s="101">
        <v>0</v>
      </c>
      <c r="G15" s="101">
        <v>0</v>
      </c>
      <c r="H15" s="101">
        <v>27</v>
      </c>
      <c r="I15" s="101">
        <v>97</v>
      </c>
      <c r="J15" s="101">
        <v>1</v>
      </c>
      <c r="K15" s="101">
        <v>55</v>
      </c>
      <c r="L15" s="101">
        <v>0</v>
      </c>
      <c r="M15" s="101">
        <v>0</v>
      </c>
      <c r="N15" s="101">
        <v>21</v>
      </c>
      <c r="O15" s="101">
        <v>0</v>
      </c>
      <c r="P15" s="101">
        <v>0</v>
      </c>
      <c r="Q15" s="101">
        <v>25</v>
      </c>
      <c r="R15" s="101">
        <v>5</v>
      </c>
      <c r="S15" s="101">
        <v>175</v>
      </c>
      <c r="T15" s="101">
        <v>11</v>
      </c>
      <c r="U15" s="101">
        <v>11</v>
      </c>
      <c r="V15" s="101">
        <v>197</v>
      </c>
      <c r="W15" s="101">
        <v>197</v>
      </c>
      <c r="X15" s="101">
        <v>0</v>
      </c>
      <c r="Y15" s="101">
        <v>0</v>
      </c>
      <c r="Z15" s="101">
        <v>48</v>
      </c>
      <c r="AA15" s="101">
        <v>26</v>
      </c>
      <c r="AB15" s="101">
        <v>0</v>
      </c>
      <c r="AC15" s="101">
        <v>32</v>
      </c>
      <c r="AD15" s="101">
        <v>7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1</v>
      </c>
      <c r="D16" s="101">
        <v>11</v>
      </c>
      <c r="E16" s="101">
        <v>43</v>
      </c>
      <c r="F16" s="101">
        <v>22</v>
      </c>
      <c r="G16" s="101">
        <v>9</v>
      </c>
      <c r="H16" s="101">
        <v>94</v>
      </c>
      <c r="I16" s="101">
        <v>213</v>
      </c>
      <c r="J16" s="101">
        <v>5</v>
      </c>
      <c r="K16" s="101">
        <v>96</v>
      </c>
      <c r="L16" s="101">
        <v>0</v>
      </c>
      <c r="M16" s="101">
        <v>0</v>
      </c>
      <c r="N16" s="101">
        <v>15</v>
      </c>
      <c r="O16" s="101">
        <v>2</v>
      </c>
      <c r="P16" s="101">
        <v>0</v>
      </c>
      <c r="Q16" s="101">
        <v>48</v>
      </c>
      <c r="R16" s="101">
        <v>1</v>
      </c>
      <c r="S16" s="101">
        <v>193</v>
      </c>
      <c r="T16" s="101">
        <v>14</v>
      </c>
      <c r="U16" s="101">
        <v>14</v>
      </c>
      <c r="V16" s="101">
        <v>212</v>
      </c>
      <c r="W16" s="101">
        <v>212</v>
      </c>
      <c r="X16" s="101">
        <v>0</v>
      </c>
      <c r="Y16" s="101">
        <v>0</v>
      </c>
      <c r="Z16" s="101">
        <v>56</v>
      </c>
      <c r="AA16" s="101">
        <v>39</v>
      </c>
      <c r="AB16" s="101">
        <v>2</v>
      </c>
      <c r="AC16" s="101">
        <v>38</v>
      </c>
      <c r="AD16" s="101">
        <v>7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48</v>
      </c>
      <c r="D17" s="101">
        <v>15</v>
      </c>
      <c r="E17" s="101">
        <v>100</v>
      </c>
      <c r="F17" s="101">
        <v>14</v>
      </c>
      <c r="G17" s="101">
        <v>0</v>
      </c>
      <c r="H17" s="101">
        <v>44</v>
      </c>
      <c r="I17" s="101">
        <v>44</v>
      </c>
      <c r="J17" s="101">
        <v>2</v>
      </c>
      <c r="K17" s="101">
        <v>112</v>
      </c>
      <c r="L17" s="101">
        <v>0</v>
      </c>
      <c r="M17" s="101">
        <v>0</v>
      </c>
      <c r="N17" s="101">
        <v>5</v>
      </c>
      <c r="O17" s="101">
        <v>1</v>
      </c>
      <c r="P17" s="101">
        <v>0</v>
      </c>
      <c r="Q17" s="101">
        <v>30</v>
      </c>
      <c r="R17" s="101">
        <v>3</v>
      </c>
      <c r="S17" s="101">
        <v>180</v>
      </c>
      <c r="T17" s="101">
        <v>1</v>
      </c>
      <c r="U17" s="101">
        <v>1</v>
      </c>
      <c r="V17" s="101">
        <v>364</v>
      </c>
      <c r="W17" s="101">
        <v>364</v>
      </c>
      <c r="X17" s="101">
        <v>0</v>
      </c>
      <c r="Y17" s="101">
        <v>2</v>
      </c>
      <c r="Z17" s="101">
        <v>142</v>
      </c>
      <c r="AA17" s="101">
        <v>24</v>
      </c>
      <c r="AB17" s="101">
        <v>0</v>
      </c>
      <c r="AC17" s="101">
        <v>67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242</v>
      </c>
      <c r="E18" s="101">
        <v>1093</v>
      </c>
      <c r="F18" s="101">
        <v>604</v>
      </c>
      <c r="G18" s="101">
        <v>175</v>
      </c>
      <c r="H18" s="101">
        <v>2635</v>
      </c>
      <c r="I18" s="101">
        <v>4425</v>
      </c>
      <c r="J18" s="101">
        <v>109</v>
      </c>
      <c r="K18" s="101">
        <v>4012</v>
      </c>
      <c r="L18" s="101">
        <v>34</v>
      </c>
      <c r="M18" s="101">
        <v>0</v>
      </c>
      <c r="N18" s="101">
        <v>551</v>
      </c>
      <c r="O18" s="101">
        <v>30</v>
      </c>
      <c r="P18" s="101">
        <v>3</v>
      </c>
      <c r="Q18" s="101">
        <v>2132</v>
      </c>
      <c r="R18" s="101">
        <v>97</v>
      </c>
      <c r="S18" s="101">
        <v>6667</v>
      </c>
      <c r="T18" s="101">
        <v>198</v>
      </c>
      <c r="U18" s="101">
        <v>198</v>
      </c>
      <c r="V18" s="101">
        <v>4695</v>
      </c>
      <c r="W18" s="101">
        <v>4695</v>
      </c>
      <c r="X18" s="101">
        <v>23</v>
      </c>
      <c r="Y18" s="101">
        <v>31</v>
      </c>
      <c r="Z18" s="101">
        <v>1511</v>
      </c>
      <c r="AA18" s="101">
        <v>422</v>
      </c>
      <c r="AB18" s="101">
        <v>65</v>
      </c>
      <c r="AC18" s="101">
        <v>866</v>
      </c>
      <c r="AD18" s="101">
        <v>196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80</v>
      </c>
      <c r="D19" s="101">
        <v>598</v>
      </c>
      <c r="E19" s="101">
        <v>3166</v>
      </c>
      <c r="F19" s="101">
        <v>380</v>
      </c>
      <c r="G19" s="101">
        <v>46</v>
      </c>
      <c r="H19" s="101">
        <v>2434</v>
      </c>
      <c r="I19" s="101">
        <v>6134</v>
      </c>
      <c r="J19" s="101">
        <v>314</v>
      </c>
      <c r="K19" s="101">
        <v>4608</v>
      </c>
      <c r="L19" s="101">
        <v>46</v>
      </c>
      <c r="M19" s="101">
        <v>2</v>
      </c>
      <c r="N19" s="101">
        <v>1649</v>
      </c>
      <c r="O19" s="101">
        <v>78</v>
      </c>
      <c r="P19" s="101">
        <v>54</v>
      </c>
      <c r="Q19" s="101">
        <v>4380</v>
      </c>
      <c r="R19" s="101">
        <v>201</v>
      </c>
      <c r="S19" s="101">
        <v>8694</v>
      </c>
      <c r="T19" s="101">
        <v>712</v>
      </c>
      <c r="U19" s="101">
        <v>712</v>
      </c>
      <c r="V19" s="101">
        <v>9088</v>
      </c>
      <c r="W19" s="101">
        <v>9088</v>
      </c>
      <c r="X19" s="101">
        <v>38</v>
      </c>
      <c r="Y19" s="101">
        <v>135</v>
      </c>
      <c r="Z19" s="101">
        <v>4581</v>
      </c>
      <c r="AA19" s="101">
        <v>609</v>
      </c>
      <c r="AB19" s="101">
        <v>99</v>
      </c>
      <c r="AC19" s="101">
        <v>983</v>
      </c>
      <c r="AD19" s="101">
        <v>330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34</v>
      </c>
      <c r="E20" s="101">
        <v>80</v>
      </c>
      <c r="F20" s="101">
        <v>39</v>
      </c>
      <c r="G20" s="101">
        <v>4</v>
      </c>
      <c r="H20" s="101">
        <v>177</v>
      </c>
      <c r="I20" s="101">
        <v>353</v>
      </c>
      <c r="J20" s="101">
        <v>11</v>
      </c>
      <c r="K20" s="101">
        <v>246</v>
      </c>
      <c r="L20" s="101">
        <v>0</v>
      </c>
      <c r="M20" s="101">
        <v>0</v>
      </c>
      <c r="N20" s="101">
        <v>58</v>
      </c>
      <c r="O20" s="101">
        <v>5</v>
      </c>
      <c r="P20" s="101">
        <v>1</v>
      </c>
      <c r="Q20" s="101">
        <v>124</v>
      </c>
      <c r="R20" s="101">
        <v>13</v>
      </c>
      <c r="S20" s="101">
        <v>373</v>
      </c>
      <c r="T20" s="101">
        <v>12</v>
      </c>
      <c r="U20" s="101">
        <v>12</v>
      </c>
      <c r="V20" s="101">
        <v>437</v>
      </c>
      <c r="W20" s="100">
        <v>393</v>
      </c>
      <c r="X20" s="101">
        <v>1</v>
      </c>
      <c r="Y20" s="101">
        <v>0</v>
      </c>
      <c r="Z20" s="101">
        <v>127</v>
      </c>
      <c r="AA20" s="101">
        <v>22</v>
      </c>
      <c r="AB20" s="101">
        <v>0</v>
      </c>
      <c r="AC20" s="101">
        <v>38</v>
      </c>
      <c r="AD20" s="101">
        <v>19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4</v>
      </c>
      <c r="D21" s="101">
        <v>15</v>
      </c>
      <c r="E21" s="101">
        <v>135</v>
      </c>
      <c r="F21" s="101">
        <v>32</v>
      </c>
      <c r="G21" s="101">
        <v>1</v>
      </c>
      <c r="H21" s="101">
        <v>265</v>
      </c>
      <c r="I21" s="101">
        <v>896</v>
      </c>
      <c r="J21" s="101">
        <v>6</v>
      </c>
      <c r="K21" s="101">
        <v>144</v>
      </c>
      <c r="L21" s="101">
        <v>0</v>
      </c>
      <c r="M21" s="101">
        <v>0</v>
      </c>
      <c r="N21" s="101">
        <v>48</v>
      </c>
      <c r="O21" s="101">
        <v>3</v>
      </c>
      <c r="P21" s="101">
        <v>0</v>
      </c>
      <c r="Q21" s="101">
        <v>309</v>
      </c>
      <c r="R21" s="101">
        <v>3</v>
      </c>
      <c r="S21" s="101">
        <v>302</v>
      </c>
      <c r="T21" s="101">
        <v>36</v>
      </c>
      <c r="U21" s="101">
        <v>36</v>
      </c>
      <c r="V21" s="101">
        <v>587</v>
      </c>
      <c r="W21" s="101">
        <v>587</v>
      </c>
      <c r="X21" s="101">
        <v>1</v>
      </c>
      <c r="Y21" s="101">
        <v>1</v>
      </c>
      <c r="Z21" s="101">
        <v>187</v>
      </c>
      <c r="AA21" s="101">
        <v>82</v>
      </c>
      <c r="AB21" s="101">
        <v>3</v>
      </c>
      <c r="AC21" s="101">
        <v>225</v>
      </c>
      <c r="AD21" s="101">
        <v>11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7</v>
      </c>
      <c r="D22" s="101">
        <v>33</v>
      </c>
      <c r="E22" s="101">
        <v>153</v>
      </c>
      <c r="F22" s="101">
        <v>44</v>
      </c>
      <c r="G22" s="101">
        <v>6</v>
      </c>
      <c r="H22" s="101">
        <v>215</v>
      </c>
      <c r="I22" s="101">
        <v>320</v>
      </c>
      <c r="J22" s="101">
        <v>19</v>
      </c>
      <c r="K22" s="101">
        <v>383</v>
      </c>
      <c r="L22" s="101">
        <v>12</v>
      </c>
      <c r="M22" s="101">
        <v>2</v>
      </c>
      <c r="N22" s="101">
        <v>162</v>
      </c>
      <c r="O22" s="101">
        <v>3</v>
      </c>
      <c r="P22" s="101">
        <v>8</v>
      </c>
      <c r="Q22" s="101">
        <v>309</v>
      </c>
      <c r="R22" s="101">
        <v>19</v>
      </c>
      <c r="S22" s="101">
        <v>762</v>
      </c>
      <c r="T22" s="101">
        <v>19</v>
      </c>
      <c r="U22" s="101">
        <v>19</v>
      </c>
      <c r="V22" s="101">
        <v>600</v>
      </c>
      <c r="W22" s="101">
        <v>600</v>
      </c>
      <c r="X22" s="101">
        <v>6</v>
      </c>
      <c r="Y22" s="101">
        <v>36</v>
      </c>
      <c r="Z22" s="101">
        <v>212</v>
      </c>
      <c r="AA22" s="101">
        <v>41</v>
      </c>
      <c r="AB22" s="101">
        <v>15</v>
      </c>
      <c r="AC22" s="101">
        <v>52</v>
      </c>
      <c r="AD22" s="101">
        <v>11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115</v>
      </c>
      <c r="D23" s="101">
        <v>1437</v>
      </c>
      <c r="E23" s="101">
        <v>2248</v>
      </c>
      <c r="F23" s="101">
        <v>2619</v>
      </c>
      <c r="G23" s="101">
        <v>467</v>
      </c>
      <c r="H23" s="101">
        <v>8251</v>
      </c>
      <c r="I23" s="101">
        <v>16084</v>
      </c>
      <c r="J23" s="101">
        <v>269</v>
      </c>
      <c r="K23" s="101">
        <v>6644</v>
      </c>
      <c r="L23" s="101">
        <v>146</v>
      </c>
      <c r="M23" s="101">
        <v>17</v>
      </c>
      <c r="N23" s="101">
        <v>1341</v>
      </c>
      <c r="O23" s="101">
        <v>37</v>
      </c>
      <c r="P23" s="101">
        <v>1</v>
      </c>
      <c r="Q23" s="101">
        <v>8418</v>
      </c>
      <c r="R23" s="101">
        <v>33</v>
      </c>
      <c r="S23" s="101">
        <v>17995</v>
      </c>
      <c r="T23" s="101">
        <v>508</v>
      </c>
      <c r="U23" s="101">
        <v>508</v>
      </c>
      <c r="V23" s="101">
        <v>15285</v>
      </c>
      <c r="W23" s="101">
        <v>15285</v>
      </c>
      <c r="X23" s="101">
        <v>33</v>
      </c>
      <c r="Y23" s="101">
        <v>53</v>
      </c>
      <c r="Z23" s="101">
        <v>2359</v>
      </c>
      <c r="AA23" s="101">
        <v>1690</v>
      </c>
      <c r="AB23" s="101">
        <v>66</v>
      </c>
      <c r="AC23" s="101">
        <v>3057</v>
      </c>
      <c r="AD23" s="101">
        <v>480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18</v>
      </c>
      <c r="D24" s="101">
        <v>27</v>
      </c>
      <c r="E24" s="101">
        <v>208</v>
      </c>
      <c r="F24" s="101">
        <v>32</v>
      </c>
      <c r="G24" s="101">
        <v>0</v>
      </c>
      <c r="H24" s="101">
        <v>221</v>
      </c>
      <c r="I24" s="101">
        <v>635</v>
      </c>
      <c r="J24" s="101">
        <v>3</v>
      </c>
      <c r="K24" s="101">
        <v>375</v>
      </c>
      <c r="L24" s="101">
        <v>1</v>
      </c>
      <c r="M24" s="101">
        <v>0</v>
      </c>
      <c r="N24" s="101">
        <v>22</v>
      </c>
      <c r="O24" s="101">
        <v>4</v>
      </c>
      <c r="P24" s="101">
        <v>0</v>
      </c>
      <c r="Q24" s="101">
        <v>133</v>
      </c>
      <c r="R24" s="101">
        <v>4</v>
      </c>
      <c r="S24" s="101">
        <v>201</v>
      </c>
      <c r="T24" s="101">
        <v>5</v>
      </c>
      <c r="U24" s="101">
        <v>5</v>
      </c>
      <c r="V24" s="101">
        <v>437</v>
      </c>
      <c r="W24" s="101">
        <v>437</v>
      </c>
      <c r="X24" s="101">
        <v>2</v>
      </c>
      <c r="Y24" s="101">
        <v>0</v>
      </c>
      <c r="Z24" s="101">
        <v>125</v>
      </c>
      <c r="AA24" s="101">
        <v>157</v>
      </c>
      <c r="AB24" s="101">
        <v>0</v>
      </c>
      <c r="AC24" s="101">
        <v>147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12</v>
      </c>
      <c r="D25" s="101">
        <v>83</v>
      </c>
      <c r="E25" s="101">
        <v>200</v>
      </c>
      <c r="F25" s="101">
        <v>110</v>
      </c>
      <c r="G25" s="101">
        <v>7</v>
      </c>
      <c r="H25" s="101">
        <v>217</v>
      </c>
      <c r="I25" s="101">
        <v>439</v>
      </c>
      <c r="J25" s="101">
        <v>10</v>
      </c>
      <c r="K25" s="101">
        <v>378</v>
      </c>
      <c r="L25" s="101">
        <v>35</v>
      </c>
      <c r="M25" s="101">
        <v>0</v>
      </c>
      <c r="N25" s="101">
        <v>45</v>
      </c>
      <c r="O25" s="101">
        <v>1</v>
      </c>
      <c r="P25" s="101">
        <v>0</v>
      </c>
      <c r="Q25" s="101">
        <v>341</v>
      </c>
      <c r="R25" s="101">
        <v>2</v>
      </c>
      <c r="S25" s="101">
        <v>689</v>
      </c>
      <c r="T25" s="101">
        <v>17</v>
      </c>
      <c r="U25" s="101">
        <v>17</v>
      </c>
      <c r="V25" s="101">
        <v>930</v>
      </c>
      <c r="W25" s="101">
        <v>930</v>
      </c>
      <c r="X25" s="101">
        <v>1</v>
      </c>
      <c r="Y25" s="101">
        <v>1</v>
      </c>
      <c r="Z25" s="101">
        <v>168</v>
      </c>
      <c r="AA25" s="101">
        <v>31</v>
      </c>
      <c r="AB25" s="101">
        <v>0</v>
      </c>
      <c r="AC25" s="101">
        <v>38</v>
      </c>
      <c r="AD25" s="101">
        <v>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11</v>
      </c>
      <c r="D26" s="101">
        <v>46</v>
      </c>
      <c r="E26" s="101">
        <v>283</v>
      </c>
      <c r="F26" s="101">
        <v>119</v>
      </c>
      <c r="G26" s="101">
        <v>18</v>
      </c>
      <c r="H26" s="101">
        <v>845</v>
      </c>
      <c r="I26" s="101">
        <v>1597</v>
      </c>
      <c r="J26" s="101">
        <v>10</v>
      </c>
      <c r="K26" s="101">
        <v>752</v>
      </c>
      <c r="L26" s="101">
        <v>2</v>
      </c>
      <c r="M26" s="101">
        <v>0</v>
      </c>
      <c r="N26" s="101">
        <v>280</v>
      </c>
      <c r="O26" s="101">
        <v>3</v>
      </c>
      <c r="P26" s="101">
        <v>5</v>
      </c>
      <c r="Q26" s="101">
        <v>723</v>
      </c>
      <c r="R26" s="101">
        <v>97</v>
      </c>
      <c r="S26" s="101">
        <v>2010</v>
      </c>
      <c r="T26" s="101">
        <v>108</v>
      </c>
      <c r="U26" s="101">
        <v>108</v>
      </c>
      <c r="V26" s="101">
        <v>1343</v>
      </c>
      <c r="W26" s="101">
        <v>1343</v>
      </c>
      <c r="X26" s="101">
        <v>13</v>
      </c>
      <c r="Y26" s="101">
        <v>14</v>
      </c>
      <c r="Z26" s="101">
        <v>495</v>
      </c>
      <c r="AA26" s="101">
        <v>137</v>
      </c>
      <c r="AB26" s="101">
        <v>4</v>
      </c>
      <c r="AC26" s="101">
        <v>179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43</v>
      </c>
      <c r="D27" s="101">
        <v>210</v>
      </c>
      <c r="E27" s="101">
        <v>411</v>
      </c>
      <c r="F27" s="101">
        <v>294</v>
      </c>
      <c r="G27" s="101">
        <v>68</v>
      </c>
      <c r="H27" s="101">
        <v>1112</v>
      </c>
      <c r="I27" s="101">
        <v>1103</v>
      </c>
      <c r="J27" s="101">
        <v>30</v>
      </c>
      <c r="K27" s="101">
        <v>678</v>
      </c>
      <c r="L27" s="101">
        <v>3</v>
      </c>
      <c r="M27" s="101">
        <v>0</v>
      </c>
      <c r="N27" s="101">
        <v>19</v>
      </c>
      <c r="O27" s="101">
        <v>1</v>
      </c>
      <c r="P27" s="101">
        <v>4</v>
      </c>
      <c r="Q27" s="101">
        <v>308</v>
      </c>
      <c r="R27" s="101">
        <v>0</v>
      </c>
      <c r="S27" s="101">
        <v>2554</v>
      </c>
      <c r="T27" s="101">
        <v>4</v>
      </c>
      <c r="U27" s="101">
        <v>4</v>
      </c>
      <c r="V27" s="101">
        <v>3428</v>
      </c>
      <c r="W27" s="100">
        <v>3256</v>
      </c>
      <c r="X27" s="101">
        <v>0</v>
      </c>
      <c r="Y27" s="101">
        <v>0</v>
      </c>
      <c r="Z27" s="101">
        <v>811</v>
      </c>
      <c r="AA27" s="101">
        <v>63</v>
      </c>
      <c r="AB27" s="101">
        <v>1</v>
      </c>
      <c r="AC27" s="101">
        <v>290</v>
      </c>
      <c r="AD27" s="101">
        <v>4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5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4</v>
      </c>
      <c r="T28" s="101">
        <v>2</v>
      </c>
      <c r="U28" s="101">
        <v>2</v>
      </c>
      <c r="V28" s="101">
        <v>4</v>
      </c>
      <c r="W28" s="101">
        <v>4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7</v>
      </c>
      <c r="E29" s="101">
        <v>21</v>
      </c>
      <c r="F29" s="101">
        <v>13</v>
      </c>
      <c r="G29" s="101">
        <v>2</v>
      </c>
      <c r="H29" s="101">
        <v>52</v>
      </c>
      <c r="I29" s="101">
        <v>91</v>
      </c>
      <c r="J29" s="101">
        <v>6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78</v>
      </c>
      <c r="R29" s="101">
        <v>0</v>
      </c>
      <c r="S29" s="101">
        <v>223</v>
      </c>
      <c r="T29" s="101">
        <v>7</v>
      </c>
      <c r="U29" s="101">
        <v>7</v>
      </c>
      <c r="V29" s="101">
        <v>184</v>
      </c>
      <c r="W29" s="101">
        <v>184</v>
      </c>
      <c r="X29" s="101">
        <v>1</v>
      </c>
      <c r="Y29" s="101">
        <v>2</v>
      </c>
      <c r="Z29" s="101">
        <v>18</v>
      </c>
      <c r="AA29" s="101">
        <v>13</v>
      </c>
      <c r="AB29" s="101">
        <v>0</v>
      </c>
      <c r="AC29" s="101">
        <v>20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73</v>
      </c>
      <c r="E30" s="101">
        <v>140</v>
      </c>
      <c r="F30" s="101">
        <v>56</v>
      </c>
      <c r="G30" s="101">
        <v>3</v>
      </c>
      <c r="H30" s="101">
        <v>268</v>
      </c>
      <c r="I30" s="101">
        <v>899</v>
      </c>
      <c r="J30" s="101">
        <v>7</v>
      </c>
      <c r="K30" s="101">
        <v>318</v>
      </c>
      <c r="L30" s="101">
        <v>0</v>
      </c>
      <c r="M30" s="101">
        <v>1</v>
      </c>
      <c r="N30" s="101">
        <v>56</v>
      </c>
      <c r="O30" s="101">
        <v>0</v>
      </c>
      <c r="P30" s="101">
        <v>0</v>
      </c>
      <c r="Q30" s="101">
        <v>227</v>
      </c>
      <c r="R30" s="101">
        <v>1</v>
      </c>
      <c r="S30" s="101">
        <v>551</v>
      </c>
      <c r="T30" s="101">
        <v>39</v>
      </c>
      <c r="U30" s="101">
        <v>39</v>
      </c>
      <c r="V30" s="101">
        <v>658</v>
      </c>
      <c r="W30" s="101">
        <v>658</v>
      </c>
      <c r="X30" s="101">
        <v>3</v>
      </c>
      <c r="Y30" s="101">
        <v>1</v>
      </c>
      <c r="Z30" s="101">
        <v>195</v>
      </c>
      <c r="AA30" s="101">
        <v>132</v>
      </c>
      <c r="AB30" s="101">
        <v>2</v>
      </c>
      <c r="AC30" s="101">
        <v>192</v>
      </c>
      <c r="AD30" s="101">
        <v>21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98</v>
      </c>
      <c r="E31" s="101">
        <v>339</v>
      </c>
      <c r="F31" s="101">
        <v>147</v>
      </c>
      <c r="G31" s="101">
        <v>17</v>
      </c>
      <c r="H31" s="101">
        <v>489</v>
      </c>
      <c r="I31" s="101">
        <v>1296</v>
      </c>
      <c r="J31" s="101">
        <v>14</v>
      </c>
      <c r="K31" s="101">
        <v>732</v>
      </c>
      <c r="L31" s="101">
        <v>34</v>
      </c>
      <c r="M31" s="101">
        <v>1</v>
      </c>
      <c r="N31" s="101">
        <v>115</v>
      </c>
      <c r="O31" s="101">
        <v>11</v>
      </c>
      <c r="P31" s="101">
        <v>0</v>
      </c>
      <c r="Q31" s="101">
        <v>516</v>
      </c>
      <c r="R31" s="101">
        <v>5</v>
      </c>
      <c r="S31" s="101">
        <v>1256</v>
      </c>
      <c r="T31" s="101">
        <v>63</v>
      </c>
      <c r="U31" s="101">
        <v>63</v>
      </c>
      <c r="V31" s="101">
        <v>1603</v>
      </c>
      <c r="W31" s="101">
        <v>1603</v>
      </c>
      <c r="X31" s="101">
        <v>3</v>
      </c>
      <c r="Y31" s="101">
        <v>4</v>
      </c>
      <c r="Z31" s="101">
        <v>425</v>
      </c>
      <c r="AA31" s="101">
        <v>130</v>
      </c>
      <c r="AB31" s="101">
        <v>4</v>
      </c>
      <c r="AC31" s="101">
        <v>251</v>
      </c>
      <c r="AD31" s="101">
        <v>84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4</v>
      </c>
      <c r="E32" s="101">
        <v>25</v>
      </c>
      <c r="F32" s="101">
        <v>8</v>
      </c>
      <c r="G32" s="101">
        <v>2</v>
      </c>
      <c r="H32" s="101">
        <v>39</v>
      </c>
      <c r="I32" s="101">
        <v>83</v>
      </c>
      <c r="J32" s="101">
        <v>2</v>
      </c>
      <c r="K32" s="101">
        <v>61</v>
      </c>
      <c r="L32" s="101">
        <v>0</v>
      </c>
      <c r="M32" s="101">
        <v>0</v>
      </c>
      <c r="N32" s="101">
        <v>12</v>
      </c>
      <c r="O32" s="101">
        <v>0</v>
      </c>
      <c r="P32" s="101">
        <v>0</v>
      </c>
      <c r="Q32" s="101">
        <v>55</v>
      </c>
      <c r="R32" s="101">
        <v>0</v>
      </c>
      <c r="S32" s="101">
        <v>191</v>
      </c>
      <c r="T32" s="101">
        <v>7</v>
      </c>
      <c r="U32" s="101">
        <v>7</v>
      </c>
      <c r="V32" s="101">
        <v>133</v>
      </c>
      <c r="W32" s="101">
        <v>133</v>
      </c>
      <c r="X32" s="101">
        <v>0</v>
      </c>
      <c r="Y32" s="101">
        <v>0</v>
      </c>
      <c r="Z32" s="101">
        <v>46</v>
      </c>
      <c r="AA32" s="101">
        <v>5</v>
      </c>
      <c r="AB32" s="101">
        <v>1</v>
      </c>
      <c r="AC32" s="101">
        <v>28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95</v>
      </c>
      <c r="E33" s="101">
        <v>593</v>
      </c>
      <c r="F33" s="101">
        <v>240</v>
      </c>
      <c r="G33" s="101">
        <v>15</v>
      </c>
      <c r="H33" s="101">
        <v>499</v>
      </c>
      <c r="I33" s="101">
        <v>1636</v>
      </c>
      <c r="J33" s="101">
        <v>34</v>
      </c>
      <c r="K33" s="101">
        <v>883</v>
      </c>
      <c r="L33" s="101">
        <v>8</v>
      </c>
      <c r="M33" s="101">
        <v>2</v>
      </c>
      <c r="N33" s="101">
        <v>122</v>
      </c>
      <c r="O33" s="101">
        <v>17</v>
      </c>
      <c r="P33" s="101">
        <v>5</v>
      </c>
      <c r="Q33" s="101">
        <v>716</v>
      </c>
      <c r="R33" s="101">
        <v>27</v>
      </c>
      <c r="S33" s="101">
        <v>2070</v>
      </c>
      <c r="T33" s="101">
        <v>40</v>
      </c>
      <c r="U33" s="101">
        <v>40</v>
      </c>
      <c r="V33" s="101">
        <v>2453</v>
      </c>
      <c r="W33" s="101">
        <v>2453</v>
      </c>
      <c r="X33" s="101">
        <v>3</v>
      </c>
      <c r="Y33" s="101">
        <v>5</v>
      </c>
      <c r="Z33" s="101">
        <v>1316</v>
      </c>
      <c r="AA33" s="101">
        <v>130</v>
      </c>
      <c r="AB33" s="101">
        <v>16</v>
      </c>
      <c r="AC33" s="101">
        <v>386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3</v>
      </c>
      <c r="D34" s="101">
        <v>13</v>
      </c>
      <c r="E34" s="101">
        <v>37</v>
      </c>
      <c r="F34" s="101">
        <v>14</v>
      </c>
      <c r="G34" s="101">
        <v>0</v>
      </c>
      <c r="H34" s="101">
        <v>41</v>
      </c>
      <c r="I34" s="101">
        <v>76</v>
      </c>
      <c r="J34" s="101">
        <v>6</v>
      </c>
      <c r="K34" s="101">
        <v>115</v>
      </c>
      <c r="L34" s="101">
        <v>1</v>
      </c>
      <c r="M34" s="101">
        <v>0</v>
      </c>
      <c r="N34" s="101">
        <v>1</v>
      </c>
      <c r="O34" s="101">
        <v>3</v>
      </c>
      <c r="P34" s="101">
        <v>0</v>
      </c>
      <c r="Q34" s="101">
        <v>34</v>
      </c>
      <c r="R34" s="101">
        <v>3</v>
      </c>
      <c r="S34" s="101">
        <v>152</v>
      </c>
      <c r="T34" s="101">
        <v>2</v>
      </c>
      <c r="U34" s="101">
        <v>2</v>
      </c>
      <c r="V34" s="101">
        <v>338</v>
      </c>
      <c r="W34" s="101">
        <v>338</v>
      </c>
      <c r="X34" s="101">
        <v>0</v>
      </c>
      <c r="Y34" s="101">
        <v>0</v>
      </c>
      <c r="Z34" s="101">
        <v>84</v>
      </c>
      <c r="AA34" s="101">
        <v>16</v>
      </c>
      <c r="AB34" s="101">
        <v>0</v>
      </c>
      <c r="AC34" s="101">
        <v>30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16</v>
      </c>
      <c r="F35" s="101">
        <v>8</v>
      </c>
      <c r="G35" s="101">
        <v>1</v>
      </c>
      <c r="H35" s="101">
        <v>48</v>
      </c>
      <c r="I35" s="101">
        <v>100</v>
      </c>
      <c r="J35" s="101">
        <v>0</v>
      </c>
      <c r="K35" s="101">
        <v>61</v>
      </c>
      <c r="L35" s="101">
        <v>1</v>
      </c>
      <c r="M35" s="101">
        <v>0</v>
      </c>
      <c r="N35" s="101">
        <v>8</v>
      </c>
      <c r="O35" s="101">
        <v>1</v>
      </c>
      <c r="P35" s="101">
        <v>0</v>
      </c>
      <c r="Q35" s="101">
        <v>20</v>
      </c>
      <c r="R35" s="101">
        <v>2</v>
      </c>
      <c r="S35" s="101">
        <v>61</v>
      </c>
      <c r="T35" s="101">
        <v>3</v>
      </c>
      <c r="U35" s="101">
        <v>3</v>
      </c>
      <c r="V35" s="101">
        <v>131</v>
      </c>
      <c r="W35" s="101">
        <v>131</v>
      </c>
      <c r="X35" s="101">
        <v>0</v>
      </c>
      <c r="Y35" s="101">
        <v>0</v>
      </c>
      <c r="Z35" s="101">
        <v>23</v>
      </c>
      <c r="AA35" s="101">
        <v>21</v>
      </c>
      <c r="AB35" s="101">
        <v>0</v>
      </c>
      <c r="AC35" s="101">
        <v>36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5</v>
      </c>
      <c r="D36" s="101">
        <v>7</v>
      </c>
      <c r="E36" s="101">
        <v>130</v>
      </c>
      <c r="F36" s="101">
        <v>13</v>
      </c>
      <c r="G36" s="101">
        <v>1</v>
      </c>
      <c r="H36" s="101">
        <v>58</v>
      </c>
      <c r="I36" s="101">
        <v>61</v>
      </c>
      <c r="J36" s="101">
        <v>9</v>
      </c>
      <c r="K36" s="101">
        <v>130</v>
      </c>
      <c r="L36" s="101">
        <v>0</v>
      </c>
      <c r="M36" s="101">
        <v>0</v>
      </c>
      <c r="N36" s="101">
        <v>3</v>
      </c>
      <c r="O36" s="101">
        <v>1</v>
      </c>
      <c r="P36" s="101">
        <v>0</v>
      </c>
      <c r="Q36" s="101">
        <v>62</v>
      </c>
      <c r="R36" s="101">
        <v>2</v>
      </c>
      <c r="S36" s="101">
        <v>227</v>
      </c>
      <c r="T36" s="101">
        <v>0</v>
      </c>
      <c r="U36" s="101">
        <v>0</v>
      </c>
      <c r="V36" s="101">
        <v>399</v>
      </c>
      <c r="W36" s="101">
        <v>399</v>
      </c>
      <c r="X36" s="101">
        <v>0</v>
      </c>
      <c r="Y36" s="101">
        <v>2</v>
      </c>
      <c r="Z36" s="101">
        <v>129</v>
      </c>
      <c r="AA36" s="101">
        <v>21</v>
      </c>
      <c r="AB36" s="101">
        <v>1</v>
      </c>
      <c r="AC36" s="101">
        <v>42</v>
      </c>
      <c r="AD36" s="101">
        <v>20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22</v>
      </c>
      <c r="E38" s="101">
        <v>112</v>
      </c>
      <c r="F38" s="101">
        <v>34</v>
      </c>
      <c r="G38" s="101">
        <v>3</v>
      </c>
      <c r="H38" s="101">
        <v>255</v>
      </c>
      <c r="I38" s="101">
        <v>656</v>
      </c>
      <c r="J38" s="101">
        <v>0</v>
      </c>
      <c r="K38" s="101">
        <v>183</v>
      </c>
      <c r="L38" s="101">
        <v>0</v>
      </c>
      <c r="M38" s="101">
        <v>0</v>
      </c>
      <c r="N38" s="101">
        <v>27</v>
      </c>
      <c r="O38" s="101">
        <v>0</v>
      </c>
      <c r="P38" s="101">
        <v>1</v>
      </c>
      <c r="Q38" s="101">
        <v>89</v>
      </c>
      <c r="R38" s="101">
        <v>0</v>
      </c>
      <c r="S38" s="101">
        <v>471</v>
      </c>
      <c r="T38" s="101">
        <v>4</v>
      </c>
      <c r="U38" s="101">
        <v>4</v>
      </c>
      <c r="V38" s="101">
        <v>621</v>
      </c>
      <c r="W38" s="101">
        <v>621</v>
      </c>
      <c r="X38" s="101">
        <v>5</v>
      </c>
      <c r="Y38" s="101">
        <v>0</v>
      </c>
      <c r="Z38" s="101">
        <v>171</v>
      </c>
      <c r="AA38" s="101">
        <v>86</v>
      </c>
      <c r="AB38" s="101">
        <v>5</v>
      </c>
      <c r="AC38" s="101">
        <v>212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11</v>
      </c>
      <c r="F39" s="101">
        <v>0</v>
      </c>
      <c r="G39" s="101">
        <v>1</v>
      </c>
      <c r="H39" s="101">
        <v>11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7</v>
      </c>
      <c r="R39" s="101">
        <v>0</v>
      </c>
      <c r="S39" s="101">
        <v>94</v>
      </c>
      <c r="T39" s="101">
        <v>4</v>
      </c>
      <c r="U39" s="101">
        <v>4</v>
      </c>
      <c r="V39" s="101">
        <v>107</v>
      </c>
      <c r="W39" s="101">
        <v>107</v>
      </c>
      <c r="X39" s="101">
        <v>0</v>
      </c>
      <c r="Y39" s="101">
        <v>0</v>
      </c>
      <c r="Z39" s="101">
        <v>36</v>
      </c>
      <c r="AA39" s="101">
        <v>7</v>
      </c>
      <c r="AB39" s="101">
        <v>0</v>
      </c>
      <c r="AC39" s="101">
        <v>14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3</v>
      </c>
      <c r="E40" s="101">
        <v>23</v>
      </c>
      <c r="F40" s="101">
        <v>4</v>
      </c>
      <c r="G40" s="101">
        <v>1</v>
      </c>
      <c r="H40" s="101">
        <v>54</v>
      </c>
      <c r="I40" s="101">
        <v>109</v>
      </c>
      <c r="J40" s="101">
        <v>1</v>
      </c>
      <c r="K40" s="101">
        <v>67</v>
      </c>
      <c r="L40" s="101">
        <v>1</v>
      </c>
      <c r="M40" s="101">
        <v>0</v>
      </c>
      <c r="N40" s="101">
        <v>12</v>
      </c>
      <c r="O40" s="101">
        <v>1</v>
      </c>
      <c r="P40" s="101">
        <v>0</v>
      </c>
      <c r="Q40" s="101">
        <v>54</v>
      </c>
      <c r="R40" s="101">
        <v>4</v>
      </c>
      <c r="S40" s="101">
        <v>195</v>
      </c>
      <c r="T40" s="101">
        <v>1</v>
      </c>
      <c r="U40" s="101">
        <v>1</v>
      </c>
      <c r="V40" s="101">
        <v>238</v>
      </c>
      <c r="W40" s="101">
        <v>238</v>
      </c>
      <c r="X40" s="101">
        <v>0</v>
      </c>
      <c r="Y40" s="101">
        <v>0</v>
      </c>
      <c r="Z40" s="101">
        <v>70</v>
      </c>
      <c r="AA40" s="101">
        <v>19</v>
      </c>
      <c r="AB40" s="101">
        <v>0</v>
      </c>
      <c r="AC40" s="101">
        <v>55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154</v>
      </c>
      <c r="E41" s="101">
        <v>296</v>
      </c>
      <c r="F41" s="101">
        <v>157</v>
      </c>
      <c r="G41" s="101">
        <v>29</v>
      </c>
      <c r="H41" s="101">
        <v>599</v>
      </c>
      <c r="I41" s="101">
        <v>1847</v>
      </c>
      <c r="J41" s="101">
        <v>27</v>
      </c>
      <c r="K41" s="101">
        <v>964</v>
      </c>
      <c r="L41" s="101">
        <v>2</v>
      </c>
      <c r="M41" s="101">
        <v>0</v>
      </c>
      <c r="N41" s="101">
        <v>178</v>
      </c>
      <c r="O41" s="101">
        <v>0</v>
      </c>
      <c r="P41" s="101">
        <v>0</v>
      </c>
      <c r="Q41" s="101">
        <v>577</v>
      </c>
      <c r="R41" s="101">
        <v>6</v>
      </c>
      <c r="S41" s="101">
        <v>1299</v>
      </c>
      <c r="T41" s="101">
        <v>74</v>
      </c>
      <c r="U41" s="101">
        <v>74</v>
      </c>
      <c r="V41" s="101">
        <v>1733</v>
      </c>
      <c r="W41" s="101">
        <v>1733</v>
      </c>
      <c r="X41" s="101">
        <v>0</v>
      </c>
      <c r="Y41" s="101">
        <v>8</v>
      </c>
      <c r="Z41" s="101">
        <v>541</v>
      </c>
      <c r="AA41" s="101">
        <v>130</v>
      </c>
      <c r="AB41" s="101">
        <v>0</v>
      </c>
      <c r="AC41" s="101">
        <v>306</v>
      </c>
      <c r="AD41" s="101">
        <v>88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31</v>
      </c>
      <c r="D42" s="101">
        <v>297</v>
      </c>
      <c r="E42" s="101">
        <v>826</v>
      </c>
      <c r="F42" s="101">
        <v>417</v>
      </c>
      <c r="G42" s="101">
        <v>25</v>
      </c>
      <c r="H42" s="101">
        <v>1081</v>
      </c>
      <c r="I42" s="101">
        <v>1549</v>
      </c>
      <c r="J42" s="101">
        <v>128</v>
      </c>
      <c r="K42" s="101">
        <v>2336</v>
      </c>
      <c r="L42" s="101">
        <v>7</v>
      </c>
      <c r="M42" s="101">
        <v>0</v>
      </c>
      <c r="N42" s="101">
        <v>204</v>
      </c>
      <c r="O42" s="101">
        <v>21</v>
      </c>
      <c r="P42" s="101">
        <v>9</v>
      </c>
      <c r="Q42" s="101">
        <v>1469</v>
      </c>
      <c r="R42" s="101">
        <v>51</v>
      </c>
      <c r="S42" s="101">
        <v>2589</v>
      </c>
      <c r="T42" s="101">
        <v>52</v>
      </c>
      <c r="U42" s="101">
        <v>52</v>
      </c>
      <c r="V42" s="101">
        <v>3346</v>
      </c>
      <c r="W42" s="101">
        <v>3346</v>
      </c>
      <c r="X42" s="101">
        <v>8</v>
      </c>
      <c r="Y42" s="101">
        <v>26</v>
      </c>
      <c r="Z42" s="101">
        <v>1236</v>
      </c>
      <c r="AA42" s="101">
        <v>192</v>
      </c>
      <c r="AB42" s="101">
        <v>8</v>
      </c>
      <c r="AC42" s="101">
        <v>474</v>
      </c>
      <c r="AD42" s="101">
        <v>73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67</v>
      </c>
      <c r="E43" s="101">
        <v>339</v>
      </c>
      <c r="F43" s="101">
        <v>120</v>
      </c>
      <c r="G43" s="101">
        <v>24</v>
      </c>
      <c r="H43" s="101">
        <v>347</v>
      </c>
      <c r="I43" s="101">
        <v>683</v>
      </c>
      <c r="J43" s="101">
        <v>26</v>
      </c>
      <c r="K43" s="101">
        <v>497</v>
      </c>
      <c r="L43" s="101">
        <v>3</v>
      </c>
      <c r="M43" s="101">
        <v>0</v>
      </c>
      <c r="N43" s="101">
        <v>79</v>
      </c>
      <c r="O43" s="101">
        <v>7</v>
      </c>
      <c r="P43" s="101">
        <v>0</v>
      </c>
      <c r="Q43" s="101">
        <v>315</v>
      </c>
      <c r="R43" s="101">
        <v>27</v>
      </c>
      <c r="S43" s="101">
        <v>967</v>
      </c>
      <c r="T43" s="101">
        <v>47</v>
      </c>
      <c r="U43" s="101">
        <v>47</v>
      </c>
      <c r="V43" s="101">
        <v>1098</v>
      </c>
      <c r="W43" s="101">
        <v>1098</v>
      </c>
      <c r="X43" s="101">
        <v>3</v>
      </c>
      <c r="Y43" s="101">
        <v>1</v>
      </c>
      <c r="Z43" s="101">
        <v>337</v>
      </c>
      <c r="AA43" s="101">
        <v>67</v>
      </c>
      <c r="AB43" s="101">
        <v>3</v>
      </c>
      <c r="AC43" s="101">
        <v>145</v>
      </c>
      <c r="AD43" s="101">
        <v>26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0</v>
      </c>
      <c r="F44" s="101">
        <v>2</v>
      </c>
      <c r="G44" s="101">
        <v>1</v>
      </c>
      <c r="H44" s="101">
        <v>6</v>
      </c>
      <c r="I44" s="101">
        <v>12</v>
      </c>
      <c r="J44" s="101">
        <v>0</v>
      </c>
      <c r="K44" s="101">
        <v>3</v>
      </c>
      <c r="L44" s="101">
        <v>0</v>
      </c>
      <c r="M44" s="101">
        <v>0</v>
      </c>
      <c r="N44" s="101">
        <v>1</v>
      </c>
      <c r="O44" s="101">
        <v>0</v>
      </c>
      <c r="P44" s="101">
        <v>0</v>
      </c>
      <c r="Q44" s="101">
        <v>11</v>
      </c>
      <c r="R44" s="101">
        <v>0</v>
      </c>
      <c r="S44" s="101">
        <v>16</v>
      </c>
      <c r="T44" s="101">
        <v>1</v>
      </c>
      <c r="U44" s="101">
        <v>1</v>
      </c>
      <c r="V44" s="101">
        <v>6</v>
      </c>
      <c r="W44" s="101">
        <v>6</v>
      </c>
      <c r="X44" s="101">
        <v>0</v>
      </c>
      <c r="Y44" s="101">
        <v>0</v>
      </c>
      <c r="Z44" s="101">
        <v>3</v>
      </c>
      <c r="AA44" s="101">
        <v>2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178</v>
      </c>
      <c r="E45" s="101">
        <v>237</v>
      </c>
      <c r="F45" s="101">
        <v>145</v>
      </c>
      <c r="G45" s="101">
        <v>15</v>
      </c>
      <c r="H45" s="101">
        <v>491</v>
      </c>
      <c r="I45" s="101">
        <v>883</v>
      </c>
      <c r="J45" s="101">
        <v>16</v>
      </c>
      <c r="K45" s="101">
        <v>686</v>
      </c>
      <c r="L45" s="101">
        <v>5</v>
      </c>
      <c r="M45" s="101">
        <v>1</v>
      </c>
      <c r="N45" s="101">
        <v>163</v>
      </c>
      <c r="O45" s="101">
        <v>9</v>
      </c>
      <c r="P45" s="101">
        <v>1</v>
      </c>
      <c r="Q45" s="101">
        <v>513</v>
      </c>
      <c r="R45" s="101">
        <v>13</v>
      </c>
      <c r="S45" s="101">
        <v>1102</v>
      </c>
      <c r="T45" s="101">
        <v>50</v>
      </c>
      <c r="U45" s="101">
        <v>50</v>
      </c>
      <c r="V45" s="101">
        <v>1155</v>
      </c>
      <c r="W45" s="101">
        <v>1155</v>
      </c>
      <c r="X45" s="101">
        <v>1</v>
      </c>
      <c r="Y45" s="101">
        <v>11</v>
      </c>
      <c r="Z45" s="101">
        <v>296</v>
      </c>
      <c r="AA45" s="101">
        <v>81</v>
      </c>
      <c r="AB45" s="101">
        <v>6</v>
      </c>
      <c r="AC45" s="101">
        <v>133</v>
      </c>
      <c r="AD45" s="101">
        <v>27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32</v>
      </c>
      <c r="J46" s="101">
        <v>0</v>
      </c>
      <c r="K46" s="101">
        <v>3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5</v>
      </c>
      <c r="R46" s="101">
        <v>0</v>
      </c>
      <c r="S46" s="101">
        <v>19</v>
      </c>
      <c r="T46" s="101">
        <v>3</v>
      </c>
      <c r="U46" s="101">
        <v>3</v>
      </c>
      <c r="V46" s="101">
        <v>20</v>
      </c>
      <c r="W46" s="101">
        <v>20</v>
      </c>
      <c r="X46" s="101">
        <v>0</v>
      </c>
      <c r="Y46" s="101">
        <v>0</v>
      </c>
      <c r="Z46" s="101">
        <v>3</v>
      </c>
      <c r="AA46" s="101">
        <v>2</v>
      </c>
      <c r="AB46" s="101">
        <v>0</v>
      </c>
      <c r="AC46" s="101">
        <v>5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19</v>
      </c>
      <c r="D47" s="101">
        <v>87</v>
      </c>
      <c r="E47" s="101">
        <v>299</v>
      </c>
      <c r="F47" s="101">
        <v>176</v>
      </c>
      <c r="G47" s="101">
        <v>31</v>
      </c>
      <c r="H47" s="101">
        <v>572</v>
      </c>
      <c r="I47" s="101">
        <v>1088</v>
      </c>
      <c r="J47" s="101">
        <v>25</v>
      </c>
      <c r="K47" s="101">
        <v>552</v>
      </c>
      <c r="L47" s="101">
        <v>5</v>
      </c>
      <c r="M47" s="101">
        <v>0</v>
      </c>
      <c r="N47" s="101">
        <v>73</v>
      </c>
      <c r="O47" s="101">
        <v>4</v>
      </c>
      <c r="P47" s="101">
        <v>0</v>
      </c>
      <c r="Q47" s="101">
        <v>622</v>
      </c>
      <c r="R47" s="101">
        <v>1</v>
      </c>
      <c r="S47" s="101">
        <v>916</v>
      </c>
      <c r="T47" s="101">
        <v>20</v>
      </c>
      <c r="U47" s="101">
        <v>20</v>
      </c>
      <c r="V47" s="101">
        <v>1318</v>
      </c>
      <c r="W47" s="101">
        <v>1318</v>
      </c>
      <c r="X47" s="101">
        <v>0</v>
      </c>
      <c r="Y47" s="101">
        <v>0</v>
      </c>
      <c r="Z47" s="101">
        <v>301</v>
      </c>
      <c r="AA47" s="101">
        <v>131</v>
      </c>
      <c r="AB47" s="101">
        <v>9</v>
      </c>
      <c r="AC47" s="101">
        <v>294</v>
      </c>
      <c r="AD47" s="101">
        <v>18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7</v>
      </c>
      <c r="D48" s="101">
        <v>26</v>
      </c>
      <c r="E48" s="101">
        <v>192</v>
      </c>
      <c r="F48" s="101">
        <v>35</v>
      </c>
      <c r="G48" s="101">
        <v>13</v>
      </c>
      <c r="H48" s="101">
        <v>185</v>
      </c>
      <c r="I48" s="101">
        <v>491</v>
      </c>
      <c r="J48" s="101">
        <v>4</v>
      </c>
      <c r="K48" s="101">
        <v>414</v>
      </c>
      <c r="L48" s="101">
        <v>0</v>
      </c>
      <c r="M48" s="101">
        <v>0</v>
      </c>
      <c r="N48" s="101">
        <v>116</v>
      </c>
      <c r="O48" s="101">
        <v>11</v>
      </c>
      <c r="P48" s="101">
        <v>10</v>
      </c>
      <c r="Q48" s="101">
        <v>193</v>
      </c>
      <c r="R48" s="101">
        <v>16</v>
      </c>
      <c r="S48" s="101">
        <v>783</v>
      </c>
      <c r="T48" s="101">
        <v>49</v>
      </c>
      <c r="U48" s="101">
        <v>49</v>
      </c>
      <c r="V48" s="101">
        <v>559</v>
      </c>
      <c r="W48" s="101">
        <v>559</v>
      </c>
      <c r="X48" s="101">
        <v>6</v>
      </c>
      <c r="Y48" s="101">
        <v>0</v>
      </c>
      <c r="Z48" s="101">
        <v>199</v>
      </c>
      <c r="AA48" s="101">
        <v>56</v>
      </c>
      <c r="AB48" s="101">
        <v>1</v>
      </c>
      <c r="AC48" s="101">
        <v>87</v>
      </c>
      <c r="AD48" s="101">
        <v>92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151</v>
      </c>
      <c r="E49" s="101">
        <v>467</v>
      </c>
      <c r="F49" s="101">
        <v>318</v>
      </c>
      <c r="G49" s="101">
        <v>56</v>
      </c>
      <c r="H49" s="101">
        <v>951</v>
      </c>
      <c r="I49" s="101">
        <v>1395</v>
      </c>
      <c r="J49" s="101">
        <v>57</v>
      </c>
      <c r="K49" s="101">
        <v>953</v>
      </c>
      <c r="L49" s="101">
        <v>2</v>
      </c>
      <c r="M49" s="101">
        <v>1</v>
      </c>
      <c r="N49" s="101">
        <v>101</v>
      </c>
      <c r="O49" s="101">
        <v>15</v>
      </c>
      <c r="P49" s="101">
        <v>0</v>
      </c>
      <c r="Q49" s="101">
        <v>862</v>
      </c>
      <c r="R49" s="101">
        <v>19</v>
      </c>
      <c r="S49" s="101">
        <v>1713</v>
      </c>
      <c r="T49" s="101">
        <v>96</v>
      </c>
      <c r="U49" s="101">
        <v>96</v>
      </c>
      <c r="V49" s="101">
        <v>1808</v>
      </c>
      <c r="W49" s="101">
        <v>1808</v>
      </c>
      <c r="X49" s="101">
        <v>14</v>
      </c>
      <c r="Y49" s="101">
        <v>21</v>
      </c>
      <c r="Z49" s="101">
        <v>673</v>
      </c>
      <c r="AA49" s="101">
        <v>79</v>
      </c>
      <c r="AB49" s="101">
        <v>12</v>
      </c>
      <c r="AC49" s="101">
        <v>280</v>
      </c>
      <c r="AD49" s="101">
        <v>71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18</v>
      </c>
      <c r="D50" s="101">
        <v>46</v>
      </c>
      <c r="E50" s="101">
        <v>396</v>
      </c>
      <c r="F50" s="101">
        <v>93</v>
      </c>
      <c r="G50" s="101">
        <v>8</v>
      </c>
      <c r="H50" s="101">
        <v>305</v>
      </c>
      <c r="I50" s="101">
        <v>362</v>
      </c>
      <c r="J50" s="101">
        <v>56</v>
      </c>
      <c r="K50" s="101">
        <v>421</v>
      </c>
      <c r="L50" s="101">
        <v>16</v>
      </c>
      <c r="M50" s="101">
        <v>0</v>
      </c>
      <c r="N50" s="101">
        <v>66</v>
      </c>
      <c r="O50" s="101">
        <v>6</v>
      </c>
      <c r="P50" s="101">
        <v>1</v>
      </c>
      <c r="Q50" s="101">
        <v>317</v>
      </c>
      <c r="R50" s="101">
        <v>14</v>
      </c>
      <c r="S50" s="101">
        <v>770</v>
      </c>
      <c r="T50" s="101">
        <v>5</v>
      </c>
      <c r="U50" s="101">
        <v>5</v>
      </c>
      <c r="V50" s="101">
        <v>709</v>
      </c>
      <c r="W50" s="101">
        <v>709</v>
      </c>
      <c r="X50" s="101">
        <v>1</v>
      </c>
      <c r="Y50" s="101">
        <v>1</v>
      </c>
      <c r="Z50" s="101">
        <v>538</v>
      </c>
      <c r="AA50" s="101">
        <v>84</v>
      </c>
      <c r="AB50" s="101">
        <v>5</v>
      </c>
      <c r="AC50" s="101">
        <v>267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47</v>
      </c>
      <c r="E51" s="101">
        <v>252</v>
      </c>
      <c r="F51" s="101">
        <v>29</v>
      </c>
      <c r="G51" s="101">
        <v>11</v>
      </c>
      <c r="H51" s="101">
        <v>196</v>
      </c>
      <c r="I51" s="101">
        <v>268</v>
      </c>
      <c r="J51" s="101">
        <v>5</v>
      </c>
      <c r="K51" s="101">
        <v>398</v>
      </c>
      <c r="L51" s="101">
        <v>0</v>
      </c>
      <c r="M51" s="101">
        <v>0</v>
      </c>
      <c r="N51" s="101">
        <v>165</v>
      </c>
      <c r="O51" s="101">
        <v>1</v>
      </c>
      <c r="P51" s="101">
        <v>3</v>
      </c>
      <c r="Q51" s="101">
        <v>435</v>
      </c>
      <c r="R51" s="101">
        <v>16</v>
      </c>
      <c r="S51" s="101">
        <v>1010</v>
      </c>
      <c r="T51" s="101">
        <v>47</v>
      </c>
      <c r="U51" s="101">
        <v>47</v>
      </c>
      <c r="V51" s="101">
        <v>807</v>
      </c>
      <c r="W51" s="101">
        <v>807</v>
      </c>
      <c r="X51" s="101">
        <v>0</v>
      </c>
      <c r="Y51" s="101">
        <v>21</v>
      </c>
      <c r="Z51" s="101">
        <v>60</v>
      </c>
      <c r="AA51" s="101">
        <v>33</v>
      </c>
      <c r="AB51" s="101">
        <v>12</v>
      </c>
      <c r="AC51" s="101">
        <v>56</v>
      </c>
      <c r="AD51" s="101">
        <v>33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2</v>
      </c>
      <c r="D52" s="101">
        <v>11</v>
      </c>
      <c r="E52" s="101">
        <v>124</v>
      </c>
      <c r="F52" s="101">
        <v>76</v>
      </c>
      <c r="G52" s="101">
        <v>0</v>
      </c>
      <c r="H52" s="101">
        <v>271</v>
      </c>
      <c r="I52" s="101">
        <v>584</v>
      </c>
      <c r="J52" s="101">
        <v>7</v>
      </c>
      <c r="K52" s="101">
        <v>279</v>
      </c>
      <c r="L52" s="101">
        <v>0</v>
      </c>
      <c r="M52" s="101">
        <v>0</v>
      </c>
      <c r="N52" s="101">
        <v>21</v>
      </c>
      <c r="O52" s="101">
        <v>2</v>
      </c>
      <c r="P52" s="101">
        <v>0</v>
      </c>
      <c r="Q52" s="101">
        <v>111</v>
      </c>
      <c r="R52" s="101">
        <v>4</v>
      </c>
      <c r="S52" s="101">
        <v>161</v>
      </c>
      <c r="T52" s="101">
        <v>7</v>
      </c>
      <c r="U52" s="101">
        <v>7</v>
      </c>
      <c r="V52" s="101">
        <v>378</v>
      </c>
      <c r="W52" s="100">
        <v>283</v>
      </c>
      <c r="X52" s="101">
        <v>1</v>
      </c>
      <c r="Y52" s="101">
        <v>1</v>
      </c>
      <c r="Z52" s="101">
        <v>241</v>
      </c>
      <c r="AA52" s="101">
        <v>52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15</v>
      </c>
      <c r="E53" s="101">
        <v>170</v>
      </c>
      <c r="F53" s="101">
        <v>32</v>
      </c>
      <c r="G53" s="101">
        <v>9</v>
      </c>
      <c r="H53" s="101">
        <v>207</v>
      </c>
      <c r="I53" s="101">
        <v>665</v>
      </c>
      <c r="J53" s="101">
        <v>3</v>
      </c>
      <c r="K53" s="101">
        <v>182</v>
      </c>
      <c r="L53" s="101">
        <v>0</v>
      </c>
      <c r="M53" s="101">
        <v>0</v>
      </c>
      <c r="N53" s="101">
        <v>23</v>
      </c>
      <c r="O53" s="101">
        <v>0</v>
      </c>
      <c r="P53" s="101">
        <v>0</v>
      </c>
      <c r="Q53" s="101">
        <v>136</v>
      </c>
      <c r="R53" s="101">
        <v>0</v>
      </c>
      <c r="S53" s="101">
        <v>371</v>
      </c>
      <c r="T53" s="101">
        <v>13</v>
      </c>
      <c r="U53" s="101">
        <v>13</v>
      </c>
      <c r="V53" s="101">
        <v>393</v>
      </c>
      <c r="W53" s="101">
        <v>393</v>
      </c>
      <c r="X53" s="101">
        <v>0</v>
      </c>
      <c r="Y53" s="101">
        <v>0</v>
      </c>
      <c r="Z53" s="101">
        <v>114</v>
      </c>
      <c r="AA53" s="101">
        <v>157</v>
      </c>
      <c r="AB53" s="101">
        <v>1</v>
      </c>
      <c r="AC53" s="101">
        <v>110</v>
      </c>
      <c r="AD53" s="101">
        <v>26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2</v>
      </c>
      <c r="D54" s="101">
        <v>18</v>
      </c>
      <c r="E54" s="101">
        <v>56</v>
      </c>
      <c r="F54" s="101">
        <v>29</v>
      </c>
      <c r="G54" s="101">
        <v>4</v>
      </c>
      <c r="H54" s="101">
        <v>103</v>
      </c>
      <c r="I54" s="101">
        <v>136</v>
      </c>
      <c r="J54" s="101">
        <v>1</v>
      </c>
      <c r="K54" s="101">
        <v>100</v>
      </c>
      <c r="L54" s="101">
        <v>0</v>
      </c>
      <c r="M54" s="101">
        <v>0</v>
      </c>
      <c r="N54" s="101">
        <v>11</v>
      </c>
      <c r="O54" s="101">
        <v>3</v>
      </c>
      <c r="P54" s="101">
        <v>0</v>
      </c>
      <c r="Q54" s="101">
        <v>69</v>
      </c>
      <c r="R54" s="101">
        <v>5</v>
      </c>
      <c r="S54" s="101">
        <v>159</v>
      </c>
      <c r="T54" s="101">
        <v>6</v>
      </c>
      <c r="U54" s="101">
        <v>6</v>
      </c>
      <c r="V54" s="101">
        <v>209</v>
      </c>
      <c r="W54" s="101">
        <v>209</v>
      </c>
      <c r="X54" s="101">
        <v>0</v>
      </c>
      <c r="Y54" s="101">
        <v>1</v>
      </c>
      <c r="Z54" s="101">
        <v>83</v>
      </c>
      <c r="AA54" s="101">
        <v>20</v>
      </c>
      <c r="AB54" s="101">
        <v>0</v>
      </c>
      <c r="AC54" s="101">
        <v>39</v>
      </c>
      <c r="AD54" s="101">
        <v>11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10</v>
      </c>
      <c r="D55" s="101">
        <v>46</v>
      </c>
      <c r="E55" s="101">
        <v>180</v>
      </c>
      <c r="F55" s="101">
        <v>45</v>
      </c>
      <c r="G55" s="101">
        <v>9</v>
      </c>
      <c r="H55" s="101">
        <v>341</v>
      </c>
      <c r="I55" s="101">
        <v>682</v>
      </c>
      <c r="J55" s="101">
        <v>12</v>
      </c>
      <c r="K55" s="101">
        <v>544</v>
      </c>
      <c r="L55" s="101">
        <v>9</v>
      </c>
      <c r="M55" s="101">
        <v>1</v>
      </c>
      <c r="N55" s="101">
        <v>25</v>
      </c>
      <c r="O55" s="101">
        <v>4</v>
      </c>
      <c r="P55" s="101">
        <v>0</v>
      </c>
      <c r="Q55" s="101">
        <v>176</v>
      </c>
      <c r="R55" s="101">
        <v>2</v>
      </c>
      <c r="S55" s="101">
        <v>475</v>
      </c>
      <c r="T55" s="101">
        <v>10</v>
      </c>
      <c r="U55" s="101">
        <v>10</v>
      </c>
      <c r="V55" s="101">
        <v>878</v>
      </c>
      <c r="W55" s="101">
        <v>878</v>
      </c>
      <c r="X55" s="101">
        <v>2</v>
      </c>
      <c r="Y55" s="101">
        <v>5</v>
      </c>
      <c r="Z55" s="101">
        <v>377</v>
      </c>
      <c r="AA55" s="101">
        <v>111</v>
      </c>
      <c r="AB55" s="101">
        <v>9</v>
      </c>
      <c r="AC55" s="101">
        <v>173</v>
      </c>
      <c r="AD55" s="101">
        <v>25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9</v>
      </c>
      <c r="E56" s="101">
        <v>60</v>
      </c>
      <c r="F56" s="101">
        <v>26</v>
      </c>
      <c r="G56" s="101">
        <v>3</v>
      </c>
      <c r="H56" s="101">
        <v>88</v>
      </c>
      <c r="I56" s="101">
        <v>185</v>
      </c>
      <c r="J56" s="101">
        <v>8</v>
      </c>
      <c r="K56" s="101">
        <v>101</v>
      </c>
      <c r="L56" s="101">
        <v>0</v>
      </c>
      <c r="M56" s="101">
        <v>0</v>
      </c>
      <c r="N56" s="101">
        <v>5</v>
      </c>
      <c r="O56" s="101">
        <v>0</v>
      </c>
      <c r="P56" s="101">
        <v>0</v>
      </c>
      <c r="Q56" s="101">
        <v>50</v>
      </c>
      <c r="R56" s="101">
        <v>1</v>
      </c>
      <c r="S56" s="101">
        <v>119</v>
      </c>
      <c r="T56" s="101">
        <v>4</v>
      </c>
      <c r="U56" s="101">
        <v>4</v>
      </c>
      <c r="V56" s="101">
        <v>166</v>
      </c>
      <c r="W56" s="101">
        <v>166</v>
      </c>
      <c r="X56" s="101">
        <v>2</v>
      </c>
      <c r="Y56" s="101">
        <v>0</v>
      </c>
      <c r="Z56" s="101">
        <v>41</v>
      </c>
      <c r="AA56" s="101">
        <v>45</v>
      </c>
      <c r="AB56" s="101">
        <v>0</v>
      </c>
      <c r="AC56" s="101">
        <v>41</v>
      </c>
      <c r="AD56" s="101">
        <v>6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162</v>
      </c>
      <c r="D57" s="101">
        <v>353</v>
      </c>
      <c r="E57" s="101">
        <v>1238</v>
      </c>
      <c r="F57" s="101">
        <v>587</v>
      </c>
      <c r="G57" s="101">
        <v>75</v>
      </c>
      <c r="H57" s="101">
        <v>1702</v>
      </c>
      <c r="I57" s="101">
        <v>3162</v>
      </c>
      <c r="J57" s="101">
        <v>161</v>
      </c>
      <c r="K57" s="101">
        <v>2476</v>
      </c>
      <c r="L57" s="101">
        <v>35</v>
      </c>
      <c r="M57" s="101">
        <v>0</v>
      </c>
      <c r="N57" s="101">
        <v>74</v>
      </c>
      <c r="O57" s="101">
        <v>31</v>
      </c>
      <c r="P57" s="101">
        <v>1</v>
      </c>
      <c r="Q57" s="101">
        <v>1526</v>
      </c>
      <c r="R57" s="101">
        <v>36</v>
      </c>
      <c r="S57" s="101">
        <v>3647</v>
      </c>
      <c r="T57" s="101">
        <v>68</v>
      </c>
      <c r="U57" s="101">
        <v>68</v>
      </c>
      <c r="V57" s="101">
        <v>8183</v>
      </c>
      <c r="W57" s="101">
        <v>8183</v>
      </c>
      <c r="X57" s="101">
        <v>4</v>
      </c>
      <c r="Y57" s="101">
        <v>7</v>
      </c>
      <c r="Z57" s="101">
        <v>1899</v>
      </c>
      <c r="AA57" s="101">
        <v>236</v>
      </c>
      <c r="AB57" s="101">
        <v>19</v>
      </c>
      <c r="AC57" s="101">
        <v>817</v>
      </c>
      <c r="AD57" s="101">
        <v>180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26</v>
      </c>
      <c r="F58" s="101">
        <v>4</v>
      </c>
      <c r="G58" s="101">
        <v>2</v>
      </c>
      <c r="H58" s="101">
        <v>29</v>
      </c>
      <c r="I58" s="101">
        <v>93</v>
      </c>
      <c r="J58" s="101">
        <v>0</v>
      </c>
      <c r="K58" s="101">
        <v>64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15</v>
      </c>
      <c r="R58" s="101">
        <v>0</v>
      </c>
      <c r="S58" s="101">
        <v>111</v>
      </c>
      <c r="T58" s="101">
        <v>5</v>
      </c>
      <c r="U58" s="101">
        <v>5</v>
      </c>
      <c r="V58" s="101">
        <v>190</v>
      </c>
      <c r="W58" s="101">
        <v>190</v>
      </c>
      <c r="X58" s="101">
        <v>0</v>
      </c>
      <c r="Y58" s="101">
        <v>0</v>
      </c>
      <c r="Z58" s="101">
        <v>48</v>
      </c>
      <c r="AA58" s="101">
        <v>12</v>
      </c>
      <c r="AB58" s="101">
        <v>0</v>
      </c>
      <c r="AC58" s="101">
        <v>24</v>
      </c>
      <c r="AD58" s="101">
        <v>2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912</v>
      </c>
      <c r="D59" s="101">
        <v>3955</v>
      </c>
      <c r="E59" s="101">
        <v>8564</v>
      </c>
      <c r="F59" s="101">
        <v>9859</v>
      </c>
      <c r="G59" s="101">
        <v>1359</v>
      </c>
      <c r="H59" s="101">
        <v>17868</v>
      </c>
      <c r="I59" s="101">
        <v>26839</v>
      </c>
      <c r="J59" s="101">
        <v>1634</v>
      </c>
      <c r="K59" s="101">
        <v>28849</v>
      </c>
      <c r="L59" s="101">
        <v>527</v>
      </c>
      <c r="M59" s="101">
        <v>3</v>
      </c>
      <c r="N59" s="101">
        <v>3125</v>
      </c>
      <c r="O59" s="101">
        <v>144</v>
      </c>
      <c r="P59" s="101">
        <v>2</v>
      </c>
      <c r="Q59" s="101">
        <v>19144</v>
      </c>
      <c r="R59" s="101">
        <v>210</v>
      </c>
      <c r="S59" s="101">
        <v>39551</v>
      </c>
      <c r="T59" s="101">
        <v>894</v>
      </c>
      <c r="U59" s="101">
        <v>894</v>
      </c>
      <c r="V59" s="101">
        <f>66308+4588</f>
        <v>70896</v>
      </c>
      <c r="W59" s="101">
        <f>V59</f>
        <v>70896</v>
      </c>
      <c r="X59" s="101">
        <v>200</v>
      </c>
      <c r="Y59" s="101">
        <v>28</v>
      </c>
      <c r="Z59" s="101">
        <v>12150</v>
      </c>
      <c r="AA59" s="101">
        <v>1145</v>
      </c>
      <c r="AB59" s="101">
        <v>102</v>
      </c>
      <c r="AC59" s="101">
        <v>9176</v>
      </c>
      <c r="AD59" s="101">
        <v>1881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1</v>
      </c>
      <c r="H60" s="101">
        <v>7</v>
      </c>
      <c r="I60" s="101">
        <v>29</v>
      </c>
      <c r="J60" s="101">
        <v>0</v>
      </c>
      <c r="K60" s="101">
        <v>23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99</v>
      </c>
      <c r="T60" s="101">
        <v>0</v>
      </c>
      <c r="U60" s="101">
        <v>0</v>
      </c>
      <c r="V60" s="101">
        <v>138</v>
      </c>
      <c r="W60" s="101">
        <v>138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2</v>
      </c>
      <c r="D61" s="101">
        <v>51</v>
      </c>
      <c r="E61" s="101">
        <v>258</v>
      </c>
      <c r="F61" s="101">
        <v>98</v>
      </c>
      <c r="G61" s="101">
        <v>18</v>
      </c>
      <c r="H61" s="101">
        <v>600</v>
      </c>
      <c r="I61" s="101">
        <v>1344</v>
      </c>
      <c r="J61" s="101">
        <v>6</v>
      </c>
      <c r="K61" s="101">
        <v>640</v>
      </c>
      <c r="L61" s="101">
        <v>2</v>
      </c>
      <c r="M61" s="101">
        <v>0</v>
      </c>
      <c r="N61" s="101">
        <v>76</v>
      </c>
      <c r="O61" s="101">
        <v>11</v>
      </c>
      <c r="P61" s="101">
        <v>0</v>
      </c>
      <c r="Q61" s="101">
        <v>361</v>
      </c>
      <c r="R61" s="101">
        <v>3</v>
      </c>
      <c r="S61" s="101">
        <v>746</v>
      </c>
      <c r="T61" s="101">
        <v>28</v>
      </c>
      <c r="U61" s="101">
        <v>28</v>
      </c>
      <c r="V61" s="101">
        <v>993</v>
      </c>
      <c r="W61" s="101">
        <v>993</v>
      </c>
      <c r="X61" s="101">
        <v>2</v>
      </c>
      <c r="Y61" s="101">
        <v>8</v>
      </c>
      <c r="Z61" s="101">
        <v>302</v>
      </c>
      <c r="AA61" s="101">
        <v>212</v>
      </c>
      <c r="AB61" s="101">
        <v>3</v>
      </c>
      <c r="AC61" s="101">
        <v>460</v>
      </c>
      <c r="AD61" s="101">
        <v>33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1747</v>
      </c>
      <c r="D64" s="62">
        <f t="shared" si="0"/>
        <v>9473</v>
      </c>
      <c r="E64" s="62">
        <f t="shared" si="0"/>
        <v>26787</v>
      </c>
      <c r="F64" s="62">
        <f t="shared" si="0"/>
        <v>18286</v>
      </c>
      <c r="G64" s="62">
        <f t="shared" si="0"/>
        <v>2700</v>
      </c>
      <c r="H64" s="62">
        <f t="shared" si="0"/>
        <v>48999</v>
      </c>
      <c r="I64" s="62">
        <f t="shared" si="0"/>
        <v>87724</v>
      </c>
      <c r="J64" s="64">
        <f t="shared" si="0"/>
        <v>3240</v>
      </c>
      <c r="K64" s="64">
        <f t="shared" si="0"/>
        <v>68405</v>
      </c>
      <c r="L64" s="62">
        <f t="shared" si="0"/>
        <v>1016</v>
      </c>
      <c r="M64" s="62">
        <f t="shared" si="0"/>
        <v>36</v>
      </c>
      <c r="N64" s="62">
        <f t="shared" si="0"/>
        <v>9967</v>
      </c>
      <c r="O64" s="62">
        <f t="shared" si="0"/>
        <v>599</v>
      </c>
      <c r="P64" s="62">
        <f t="shared" si="0"/>
        <v>125</v>
      </c>
      <c r="Q64" s="62">
        <f t="shared" si="0"/>
        <v>50898</v>
      </c>
      <c r="R64" s="64">
        <f t="shared" si="0"/>
        <v>1135</v>
      </c>
      <c r="S64" s="62">
        <f t="shared" si="0"/>
        <v>115032</v>
      </c>
      <c r="T64" s="62"/>
      <c r="U64" s="62">
        <f>SUM(U3:U61)</f>
        <v>3808</v>
      </c>
      <c r="V64" s="63"/>
      <c r="W64" s="62">
        <f>SUM(W3:W61)</f>
        <v>154705</v>
      </c>
      <c r="X64" s="62">
        <f t="shared" ref="X64:AD64" si="1">SUM(X3:X61)</f>
        <v>421</v>
      </c>
      <c r="Y64" s="62">
        <f t="shared" si="1"/>
        <v>485</v>
      </c>
      <c r="Z64" s="64">
        <f t="shared" si="1"/>
        <v>35858</v>
      </c>
      <c r="AA64" s="62">
        <f t="shared" si="1"/>
        <v>7795</v>
      </c>
      <c r="AB64" s="62">
        <f t="shared" si="1"/>
        <v>523</v>
      </c>
      <c r="AC64" s="62">
        <f t="shared" si="1"/>
        <v>22676</v>
      </c>
      <c r="AD64" s="64">
        <f t="shared" si="1"/>
        <v>4720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6.5218202859596078E-2</v>
      </c>
      <c r="D65" s="88">
        <f>D64/E64</f>
        <v>0.35364169186545713</v>
      </c>
      <c r="E65" s="77">
        <f>E64/E64</f>
        <v>1</v>
      </c>
      <c r="F65" s="88">
        <f>F64/K64</f>
        <v>0.26731964037716544</v>
      </c>
      <c r="G65" s="88">
        <f>G64/K64</f>
        <v>3.9470798918207733E-2</v>
      </c>
      <c r="H65" s="88">
        <f>H64/K64</f>
        <v>0.71630728747898542</v>
      </c>
      <c r="I65" s="88">
        <f>I64/K64</f>
        <v>1.2824208756669835</v>
      </c>
      <c r="J65" s="88">
        <f>J64/K64</f>
        <v>4.7364958701849279E-2</v>
      </c>
      <c r="K65" s="76">
        <f>K64/K64</f>
        <v>1</v>
      </c>
      <c r="L65" s="75">
        <f>L64/N64</f>
        <v>0.10193639008728805</v>
      </c>
      <c r="M65" s="75">
        <f>M64/N64</f>
        <v>3.6119193338015449E-3</v>
      </c>
      <c r="N65" s="76">
        <f>N64/N64</f>
        <v>1</v>
      </c>
      <c r="O65" s="75">
        <f>O64/N64</f>
        <v>6.0098324470753486E-2</v>
      </c>
      <c r="P65" s="75">
        <f>P64/N64</f>
        <v>1.2541386575699809E-2</v>
      </c>
      <c r="Q65" s="75">
        <f>Q64/N64</f>
        <v>5.1066519514397513</v>
      </c>
      <c r="R65" s="88">
        <f>R64/N64</f>
        <v>0.11387579010735427</v>
      </c>
      <c r="S65" s="77">
        <f>S64/S64</f>
        <v>1</v>
      </c>
      <c r="T65" s="75"/>
      <c r="U65" s="75">
        <f>U64/S64</f>
        <v>3.3103831977188955E-2</v>
      </c>
      <c r="V65" s="75"/>
      <c r="W65" s="75">
        <f>W64/S64</f>
        <v>1.3448866402392379</v>
      </c>
      <c r="X65" s="75">
        <f>X64/S64</f>
        <v>3.6598511718478337E-3</v>
      </c>
      <c r="Y65" s="75">
        <f>Y64/S64</f>
        <v>4.2162180958342024E-3</v>
      </c>
      <c r="Z65" s="88">
        <f>Z64/S64</f>
        <v>0.31172195562973781</v>
      </c>
      <c r="AA65" s="77">
        <f>AA64/AA64</f>
        <v>1</v>
      </c>
      <c r="AB65" s="78">
        <f>AB64/AA64</f>
        <v>6.7094291212315582E-2</v>
      </c>
      <c r="AC65" s="75">
        <f>AC64/AA64</f>
        <v>2.9090442591404746</v>
      </c>
      <c r="AD65" s="90">
        <f>AD64/AA64</f>
        <v>0.60551635663887104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511</v>
      </c>
      <c r="D66" s="66">
        <f>SUMIF(B3:B61, "Europe", D3:D61)</f>
        <v>2601</v>
      </c>
      <c r="E66" s="66">
        <f>SUMIF(B3:B61, "Europe", E3:E61)</f>
        <v>10537</v>
      </c>
      <c r="F66" s="66">
        <f>SUMIF(B3:B61, "Europe", F3:F61)</f>
        <v>3550</v>
      </c>
      <c r="G66" s="66">
        <f>SUMIF(B3:B61, "Europe", G3:G61)</f>
        <v>525</v>
      </c>
      <c r="H66" s="66">
        <f>SUMIF(B3:B61, "Europe", H3:H61)</f>
        <v>13562</v>
      </c>
      <c r="I66" s="66">
        <f>SUMIF(B3:B61, "Europe", I3:I61)</f>
        <v>26076</v>
      </c>
      <c r="J66" s="68">
        <f>SUMIF(B3:B61, "Europe", J3:J61)</f>
        <v>1052</v>
      </c>
      <c r="K66" s="68">
        <f>SUMIF(B3:B61, "Europe", K3:K61)</f>
        <v>21653</v>
      </c>
      <c r="L66" s="66">
        <f>SUMIF(B3:B61, "Europe", L3:L61)</f>
        <v>224</v>
      </c>
      <c r="M66" s="66">
        <f>SUMIF(B3:B61, "Europe", M3:M61)</f>
        <v>12</v>
      </c>
      <c r="N66" s="66">
        <f>SUMIF(B3:B61, "Europe", N3:N61)</f>
        <v>4135</v>
      </c>
      <c r="O66" s="66">
        <f>SUMIF(B3:B61, "Europe", O3:O61)</f>
        <v>286</v>
      </c>
      <c r="P66" s="66">
        <f>SUMIF(B3:B61, "Europe", P3:P61)</f>
        <v>100</v>
      </c>
      <c r="Q66" s="66">
        <f>SUMIF(B3:B61, "Europe", Q3:Q61)</f>
        <v>15617</v>
      </c>
      <c r="R66" s="68">
        <f>SUMIF(B3:B61, "Europe", R3:R61)</f>
        <v>698</v>
      </c>
      <c r="S66" s="66">
        <f>SUMIF(B3:B61, "Europe", S3:S61)</f>
        <v>37611</v>
      </c>
      <c r="T66" s="66"/>
      <c r="U66" s="66">
        <f>SUMIF(B3:B61, "Europe", U3:U61)</f>
        <v>1621</v>
      </c>
      <c r="V66" s="67"/>
      <c r="W66" s="66">
        <f>SUMIF(B3:B61, "Europe", W3:W61)</f>
        <v>42042</v>
      </c>
      <c r="X66" s="66">
        <f>SUMIF(B3:B61, "Europe", X3:X61)</f>
        <v>137</v>
      </c>
      <c r="Y66" s="66">
        <f>SUMIF(B3:B61, "Europe", Y3:Y61)</f>
        <v>372</v>
      </c>
      <c r="Z66" s="68">
        <f>SUMIF(B3:B61, "Europe", Z3:Z61)</f>
        <v>15173</v>
      </c>
      <c r="AA66" s="66">
        <f>SUMIF(B3:B61, "Europe", AA3:AA61)</f>
        <v>2510</v>
      </c>
      <c r="AB66" s="66">
        <f>SUMIF(B3:B61, "Europe", AB3:AB61)</f>
        <v>300</v>
      </c>
      <c r="AC66" s="66">
        <f>SUMIF(B3:B61, "Europe", AC3:AC61)</f>
        <v>5508</v>
      </c>
      <c r="AD66" s="68">
        <f>SUMIF(B3:B61, "Europe", AD3:AD61)</f>
        <v>1545</v>
      </c>
      <c r="AE66" s="84"/>
    </row>
    <row r="67" spans="1:47" ht="16" x14ac:dyDescent="0.2">
      <c r="A67" s="69"/>
      <c r="B67" s="70" t="s">
        <v>96</v>
      </c>
      <c r="C67" s="88">
        <f>C66/E66</f>
        <v>4.849577678656164E-2</v>
      </c>
      <c r="D67" s="88">
        <f>D66/E66</f>
        <v>0.24684445288032647</v>
      </c>
      <c r="E67" s="77">
        <f>E66/E66</f>
        <v>1</v>
      </c>
      <c r="F67" s="88">
        <f>F66/K66</f>
        <v>0.16394956818916548</v>
      </c>
      <c r="G67" s="88">
        <f>G66/K66</f>
        <v>2.4246062901214612E-2</v>
      </c>
      <c r="H67" s="88">
        <f>H66/K66</f>
        <v>0.62633353345956677</v>
      </c>
      <c r="I67" s="88">
        <f>I66/K66</f>
        <v>1.2042673070706138</v>
      </c>
      <c r="J67" s="88">
        <f>J66/K66</f>
        <v>4.858449175633861E-2</v>
      </c>
      <c r="K67" s="76">
        <f>K66/K66</f>
        <v>1</v>
      </c>
      <c r="L67" s="75">
        <f>L66/N66</f>
        <v>5.4171704957678354E-2</v>
      </c>
      <c r="M67" s="75">
        <f>M66/N66</f>
        <v>2.9020556227327692E-3</v>
      </c>
      <c r="N67" s="76">
        <f>N66/N66</f>
        <v>1</v>
      </c>
      <c r="O67" s="75">
        <f>O66/N66</f>
        <v>6.9165659008464331E-2</v>
      </c>
      <c r="P67" s="75">
        <f>P66/N66</f>
        <v>2.4183796856106408E-2</v>
      </c>
      <c r="Q67" s="75">
        <f>Q66/N66</f>
        <v>3.7767835550181377</v>
      </c>
      <c r="R67" s="88">
        <f>R66/N66</f>
        <v>0.16880290205562273</v>
      </c>
      <c r="S67" s="77">
        <f>S66/S66</f>
        <v>1</v>
      </c>
      <c r="T67" s="75"/>
      <c r="U67" s="75">
        <f>U66/S66</f>
        <v>4.3099093350349629E-2</v>
      </c>
      <c r="V67" s="75"/>
      <c r="W67" s="75">
        <f>W66/S66</f>
        <v>1.1178112786152987</v>
      </c>
      <c r="X67" s="75">
        <f>X66/S66</f>
        <v>3.6425513812448486E-3</v>
      </c>
      <c r="Y67" s="75">
        <f>Y66/S66</f>
        <v>9.8907234585626537E-3</v>
      </c>
      <c r="Z67" s="88">
        <f>Z66/S66</f>
        <v>0.40341921246443857</v>
      </c>
      <c r="AA67" s="80">
        <f>AA66/AA66</f>
        <v>1</v>
      </c>
      <c r="AB67" s="81">
        <f>AB66/AA66</f>
        <v>0.11952191235059761</v>
      </c>
      <c r="AC67" s="79">
        <f>AC66/AA66</f>
        <v>2.194422310756972</v>
      </c>
      <c r="AD67" s="91">
        <f>AD66/AA66</f>
        <v>0.6155378486055777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965</v>
      </c>
      <c r="D68" s="66">
        <f>SUMIF(B3:B61, "North America", D3:D61)</f>
        <v>4385</v>
      </c>
      <c r="E68" s="66">
        <f>SUMIF(B3:B61, "North America", E3:E61)</f>
        <v>9800</v>
      </c>
      <c r="F68" s="66">
        <f>SUMIF(B3:B61, "North America", F3:F61)</f>
        <v>10561</v>
      </c>
      <c r="G68" s="66">
        <f>SUMIF(B3:B61, "North America", G3:G61)</f>
        <v>1460</v>
      </c>
      <c r="H68" s="66">
        <f>SUMIF(B3:B61, "North America", H3:H61)</f>
        <v>19863</v>
      </c>
      <c r="I68" s="66">
        <f>SUMIF(B3:B61, "North America", I3:I61)</f>
        <v>30569</v>
      </c>
      <c r="J68" s="68">
        <f>SUMIF(B3:B61, "North America", J3:J61)</f>
        <v>1711</v>
      </c>
      <c r="K68" s="68">
        <f>SUMIF(B3:B61, "North America", K3:K61)</f>
        <v>31721</v>
      </c>
      <c r="L68" s="66">
        <f>SUMIF(B3:B61, "North America", L3:L61)</f>
        <v>601</v>
      </c>
      <c r="M68" s="66">
        <f>SUMIF(B3:B61, "North America", M3:M61)</f>
        <v>5</v>
      </c>
      <c r="N68" s="66">
        <f>SUMIF(B3:B61, "North America", N3:N61)</f>
        <v>3367</v>
      </c>
      <c r="O68" s="66">
        <f>SUMIF(B3:B61, "North America", O3:O61)</f>
        <v>168</v>
      </c>
      <c r="P68" s="66">
        <f>SUMIF(B3:B61, "North America", P3:P61)</f>
        <v>2</v>
      </c>
      <c r="Q68" s="66">
        <f>SUMIF(B3:B61, "North America", Q3:Q61)</f>
        <v>20882</v>
      </c>
      <c r="R68" s="68">
        <f>SUMIF(B3:B61, "North America", R3:R61)</f>
        <v>249</v>
      </c>
      <c r="S68" s="66">
        <f>SUMIF(B3:B61, "North America", S3:S61)</f>
        <v>43777</v>
      </c>
      <c r="T68" s="66"/>
      <c r="U68" s="66">
        <f>SUMIF(B3:B61, "North America", U3:U61)</f>
        <v>1021</v>
      </c>
      <c r="V68" s="67"/>
      <c r="W68" s="66">
        <f>SUMIF(B3:B61, "North America", W3:W61)</f>
        <v>77342</v>
      </c>
      <c r="X68" s="66">
        <f>SUMIF(B3:B61, "North America", X3:X61)</f>
        <v>213</v>
      </c>
      <c r="Y68" s="66">
        <f>SUMIF(B3:B61, "North America", Y3:Y61)</f>
        <v>36</v>
      </c>
      <c r="Z68" s="68">
        <f>SUMIF(B3:B61, "North America", Z3:Z61)</f>
        <v>12822</v>
      </c>
      <c r="AA68" s="66">
        <f>SUMIF(B3:B61, "North America", AA3:AA61)</f>
        <v>1498</v>
      </c>
      <c r="AB68" s="66">
        <f>SUMIF(B3:B61, "North America", AB3:AB61)</f>
        <v>116</v>
      </c>
      <c r="AC68" s="66">
        <f>SUMIF(B3:B61, "North America", AC3:AC61)</f>
        <v>10074</v>
      </c>
      <c r="AD68" s="68">
        <f>SUMIF(B3:B61, "North America", AD3:AD61)</f>
        <v>2073</v>
      </c>
      <c r="AE68" s="84"/>
    </row>
    <row r="69" spans="1:47" ht="16" x14ac:dyDescent="0.2">
      <c r="A69" s="69"/>
      <c r="B69" s="70" t="s">
        <v>96</v>
      </c>
      <c r="C69" s="88">
        <f>C68/E68</f>
        <v>9.8469387755102042E-2</v>
      </c>
      <c r="D69" s="88">
        <f>D68/E68</f>
        <v>0.44744897959183672</v>
      </c>
      <c r="E69" s="77">
        <f>E68/E68</f>
        <v>1</v>
      </c>
      <c r="F69" s="88">
        <f>F68/K68</f>
        <v>0.33293401847356641</v>
      </c>
      <c r="G69" s="88">
        <f>G68/K68</f>
        <v>4.6026291731029914E-2</v>
      </c>
      <c r="H69" s="88">
        <f>H68/K68</f>
        <v>0.62617824154345703</v>
      </c>
      <c r="I69" s="88">
        <f>I68/K68</f>
        <v>0.96368336433277635</v>
      </c>
      <c r="J69" s="88">
        <f>J68/K68</f>
        <v>5.3939030925885062E-2</v>
      </c>
      <c r="K69" s="76">
        <f>K68/K68</f>
        <v>1</v>
      </c>
      <c r="L69" s="75">
        <f>L68/N68</f>
        <v>0.1784971784971785</v>
      </c>
      <c r="M69" s="75">
        <f>M68/N68</f>
        <v>1.4850014850014851E-3</v>
      </c>
      <c r="N69" s="76">
        <f>N68/N68</f>
        <v>1</v>
      </c>
      <c r="O69" s="75">
        <f>O68/N68</f>
        <v>4.9896049896049899E-2</v>
      </c>
      <c r="P69" s="75">
        <f>P68/N68</f>
        <v>5.9400059400059396E-4</v>
      </c>
      <c r="Q69" s="75">
        <f>Q68/N68</f>
        <v>6.201960201960202</v>
      </c>
      <c r="R69" s="88">
        <f>R68/N68</f>
        <v>7.3953073953073947E-2</v>
      </c>
      <c r="S69" s="77">
        <f>S68/S68</f>
        <v>1</v>
      </c>
      <c r="T69" s="75"/>
      <c r="U69" s="75">
        <f>U68/S68</f>
        <v>2.3322749388948533E-2</v>
      </c>
      <c r="V69" s="75"/>
      <c r="W69" s="75">
        <f>W68/S68</f>
        <v>1.7667268200196451</v>
      </c>
      <c r="X69" s="75">
        <f>X68/S68</f>
        <v>4.8655686776161002E-3</v>
      </c>
      <c r="Y69" s="75">
        <f>Y68/S68</f>
        <v>8.2234963565342529E-4</v>
      </c>
      <c r="Z69" s="88">
        <f>Z68/S68</f>
        <v>0.29289352856522832</v>
      </c>
      <c r="AA69" s="80">
        <f>AA68/AA68</f>
        <v>1</v>
      </c>
      <c r="AB69" s="81">
        <f>AB68/AA68</f>
        <v>7.7436582109479304E-2</v>
      </c>
      <c r="AC69" s="79">
        <f>AC68/AA68</f>
        <v>6.7249666221628841</v>
      </c>
      <c r="AD69" s="91">
        <f>AD68/AA68</f>
        <v>1.383845126835781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225</v>
      </c>
      <c r="E70" s="66">
        <f>SUMIF(B3:B61, "South America", E3:E61)</f>
        <v>1239</v>
      </c>
      <c r="F70" s="66">
        <f>SUMIF(B3:B61, "South America", F3:F61)</f>
        <v>332</v>
      </c>
      <c r="G70" s="66">
        <f>SUMIF(B3:B61, "South America", G3:G61)</f>
        <v>44</v>
      </c>
      <c r="H70" s="66">
        <f>SUMIF(B3:B61, "South America", H3:H61)</f>
        <v>2079</v>
      </c>
      <c r="I70" s="66">
        <f>SUMIF(B3:B61, "South America", I3:I61)</f>
        <v>3479</v>
      </c>
      <c r="J70" s="68">
        <f>SUMIF(B3:B61, "South America", J3:J61)</f>
        <v>56</v>
      </c>
      <c r="K70" s="68">
        <f>SUMIF(B3:B61, "South America", K3:K61)</f>
        <v>2530</v>
      </c>
      <c r="L70" s="66">
        <f>SUMIF(B3:B61, "South America", L3:L61)</f>
        <v>29</v>
      </c>
      <c r="M70" s="66">
        <f>SUMIF(B3:B61, "South America", M3:M61)</f>
        <v>1</v>
      </c>
      <c r="N70" s="66">
        <f>SUMIF(B3:B61, "South America", N3:N61)</f>
        <v>380</v>
      </c>
      <c r="O70" s="66">
        <f>SUMIF(B3:B61, "South America", O3:O61)</f>
        <v>62</v>
      </c>
      <c r="P70" s="66">
        <f>SUMIF(B3:B61, "South America", P3:P61)</f>
        <v>7</v>
      </c>
      <c r="Q70" s="66">
        <f>SUMIF(B3:B61, "South America", Q3:Q61)</f>
        <v>2270</v>
      </c>
      <c r="R70" s="68">
        <f>SUMIF(B3:B61, "South America", R3:R61)</f>
        <v>102</v>
      </c>
      <c r="S70" s="66">
        <f>SUMIF(B3:B61, "South America", S3:S61)</f>
        <v>5478</v>
      </c>
      <c r="T70" s="66"/>
      <c r="U70" s="66">
        <f>SUMIF(B3:B61, "South America", U3:U61)</f>
        <v>329</v>
      </c>
      <c r="V70" s="67"/>
      <c r="W70" s="66">
        <f>SUMIF(B3:B61, "South America", W3:W61)</f>
        <v>6249</v>
      </c>
      <c r="X70" s="66">
        <f>SUMIF(B3:B61, "South America", X3:X61)</f>
        <v>13</v>
      </c>
      <c r="Y70" s="66">
        <f>SUMIF(B3:B61, "South America", Y3:Y61)</f>
        <v>5</v>
      </c>
      <c r="Z70" s="68">
        <f>SUMIF(B3:B61, "South America", Z3:Z61)</f>
        <v>1627</v>
      </c>
      <c r="AA70" s="66">
        <f>SUMIF(B3:B61, "South America", AA3:AA61)</f>
        <v>665</v>
      </c>
      <c r="AB70" s="66">
        <f>SUMIF(B3:B61, "South America", AB3:AB61)</f>
        <v>13</v>
      </c>
      <c r="AC70" s="66">
        <f>SUMIF(B3:B61, "South America", AC3:AC61)</f>
        <v>1221</v>
      </c>
      <c r="AD70" s="68">
        <f>SUMIF(B3:B61, "South America", AD3:AD61)</f>
        <v>206</v>
      </c>
      <c r="AE70" s="84"/>
    </row>
    <row r="71" spans="1:47" ht="16" x14ac:dyDescent="0.2">
      <c r="A71" s="63"/>
      <c r="B71" s="70" t="s">
        <v>96</v>
      </c>
      <c r="C71" s="88">
        <f>C70/E70</f>
        <v>3.2284100080710247E-2</v>
      </c>
      <c r="D71" s="88">
        <f>D70/E70</f>
        <v>0.18159806295399517</v>
      </c>
      <c r="E71" s="77">
        <f>E70/E70</f>
        <v>1</v>
      </c>
      <c r="F71" s="88">
        <f>F70/K70</f>
        <v>0.13122529644268774</v>
      </c>
      <c r="G71" s="88">
        <f>G70/K70</f>
        <v>1.7391304347826087E-2</v>
      </c>
      <c r="H71" s="88">
        <f>H70/K70</f>
        <v>0.82173913043478264</v>
      </c>
      <c r="I71" s="88">
        <f>I70/K70</f>
        <v>1.3750988142292491</v>
      </c>
      <c r="J71" s="88">
        <f>J70/K70</f>
        <v>2.2134387351778657E-2</v>
      </c>
      <c r="K71" s="76">
        <f>K70/K70</f>
        <v>1</v>
      </c>
      <c r="L71" s="75">
        <f>L70/N70</f>
        <v>7.6315789473684212E-2</v>
      </c>
      <c r="M71" s="75">
        <f>M70/N70</f>
        <v>2.631578947368421E-3</v>
      </c>
      <c r="N71" s="76">
        <f>N70/N70</f>
        <v>1</v>
      </c>
      <c r="O71" s="75">
        <f>O70/N70</f>
        <v>0.16315789473684211</v>
      </c>
      <c r="P71" s="75">
        <f>P70/N70</f>
        <v>1.8421052631578946E-2</v>
      </c>
      <c r="Q71" s="75">
        <f>Q70/N70</f>
        <v>5.9736842105263159</v>
      </c>
      <c r="R71" s="88">
        <f>R70/N70</f>
        <v>0.26842105263157895</v>
      </c>
      <c r="S71" s="77">
        <f>S70/S70</f>
        <v>1</v>
      </c>
      <c r="T71" s="75"/>
      <c r="U71" s="75">
        <f>U70/S70</f>
        <v>6.0058415480102226E-2</v>
      </c>
      <c r="V71" s="75"/>
      <c r="W71" s="75">
        <f>W70/S70</f>
        <v>1.1407447973713034</v>
      </c>
      <c r="X71" s="75">
        <f>X70/S70</f>
        <v>2.3731288791529756E-3</v>
      </c>
      <c r="Y71" s="75">
        <f>Y70/S70</f>
        <v>9.1274187659729834E-4</v>
      </c>
      <c r="Z71" s="88">
        <f>Z70/S70</f>
        <v>0.29700620664476085</v>
      </c>
      <c r="AA71" s="80">
        <f>AA70/AA70</f>
        <v>1</v>
      </c>
      <c r="AB71" s="81">
        <f>AB70/AA70</f>
        <v>1.9548872180451128E-2</v>
      </c>
      <c r="AC71" s="79">
        <f>AC70/AA70</f>
        <v>1.8360902255639098</v>
      </c>
      <c r="AD71" s="91">
        <f>AD70/AA70</f>
        <v>0.30977443609022559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222</v>
      </c>
      <c r="D72" s="66">
        <f>SUMIF(B3:B61, "Asia &amp; Pacific", D3:D61)</f>
        <v>2220</v>
      </c>
      <c r="E72" s="66">
        <f>SUMIF(B3:B61, "Asia &amp; Pacific", E3:E61)</f>
        <v>4935</v>
      </c>
      <c r="F72" s="66">
        <f>SUMIF(B3:B61, "Asia &amp; Pacific", F3:F61)</f>
        <v>3770</v>
      </c>
      <c r="G72" s="66">
        <f>SUMIF(B3:B61, "Asia &amp; Pacific", G3:G61)</f>
        <v>646</v>
      </c>
      <c r="H72" s="66">
        <f>SUMIF(B3:B61, "Asia &amp; Pacific", H3:H61)</f>
        <v>13129</v>
      </c>
      <c r="I72" s="66">
        <f>SUMIF(B3:B61, "Asia &amp; Pacific", I3:I61)</f>
        <v>26713</v>
      </c>
      <c r="J72" s="68">
        <f>SUMIF(B3:B61, "Asia &amp; Pacific", J3:J61)</f>
        <v>410</v>
      </c>
      <c r="K72" s="68">
        <f>SUMIF(B3:B61, "Asia &amp; Pacific", K3:K61)</f>
        <v>11869</v>
      </c>
      <c r="L72" s="66">
        <f>SUMIF(B3:B61, "Asia &amp; Pacific", L3:L61)</f>
        <v>161</v>
      </c>
      <c r="M72" s="66">
        <f>SUMIF(B3:B61, "Asia &amp; Pacific", M3:M61)</f>
        <v>18</v>
      </c>
      <c r="N72" s="66">
        <f>SUMIF(B3:B61, "Asia &amp; Pacific", N3:N61)</f>
        <v>1934</v>
      </c>
      <c r="O72" s="66">
        <f>SUMIF(B3:B61, "Asia &amp; Pacific", O3:O61)</f>
        <v>69</v>
      </c>
      <c r="P72" s="66">
        <f>SUMIF(B3:B61, "Asia &amp; Pacific", P3:P61)</f>
        <v>6</v>
      </c>
      <c r="Q72" s="66">
        <f>SUMIF(B3:B61, "Asia &amp; Pacific", Q3:Q61)</f>
        <v>11813</v>
      </c>
      <c r="R72" s="68">
        <f>SUMIF(B3:B61, "Asia &amp; Pacific", R3:R61)</f>
        <v>67</v>
      </c>
      <c r="S72" s="66">
        <f>SUMIF(B3:B61, "Asia &amp; Pacific", S3:S61)</f>
        <v>26938</v>
      </c>
      <c r="T72" s="66"/>
      <c r="U72" s="66">
        <f>SUMIF(B3:B61, "Asia &amp; Pacific", U3:U61)</f>
        <v>764</v>
      </c>
      <c r="V72" s="67"/>
      <c r="W72" s="66">
        <f>SUMIF(B3:B61, "Asia &amp; Pacific", W3:W61)</f>
        <v>28037</v>
      </c>
      <c r="X72" s="66">
        <f>SUMIF(B3:B61, "Asia &amp; Pacific", X3:X61)</f>
        <v>52</v>
      </c>
      <c r="Y72" s="66">
        <f>SUMIF(B3:B61, "Asia &amp; Pacific", Y3:Y61)</f>
        <v>72</v>
      </c>
      <c r="Z72" s="68">
        <f>SUMIF(B3:B61, "Asia &amp; Pacific", Z3:Z61)</f>
        <v>5912</v>
      </c>
      <c r="AA72" s="66">
        <f>SUMIF(B3:B61, "Asia &amp; Pacific", AA3:AA61)</f>
        <v>3001</v>
      </c>
      <c r="AB72" s="66">
        <f>SUMIF(B3:B61, "Asia &amp; Pacific", AB3:AB61)</f>
        <v>90</v>
      </c>
      <c r="AC72" s="66">
        <f>SUMIF(B3:B61, "Asia &amp; Pacific", AC3:AC61)</f>
        <v>5684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4.4984802431610946E-2</v>
      </c>
      <c r="D73" s="88">
        <f>D72/E72</f>
        <v>0.44984802431610943</v>
      </c>
      <c r="E73" s="77">
        <f>E72/E72</f>
        <v>1</v>
      </c>
      <c r="F73" s="88">
        <f>F72/K72</f>
        <v>0.31763417305585978</v>
      </c>
      <c r="G73" s="88">
        <f>G72/K72</f>
        <v>5.4427500210632744E-2</v>
      </c>
      <c r="H73" s="88">
        <f>H72/K72</f>
        <v>1.1061589013396242</v>
      </c>
      <c r="I73" s="88">
        <f>I72/K72</f>
        <v>2.2506529614963351</v>
      </c>
      <c r="J73" s="88">
        <f>J72/K72</f>
        <v>3.4543769483528518E-2</v>
      </c>
      <c r="K73" s="76">
        <f>K72/K72</f>
        <v>1</v>
      </c>
      <c r="L73" s="75">
        <f>L72/N72</f>
        <v>8.3247156153050672E-2</v>
      </c>
      <c r="M73" s="75">
        <f>M72/N72</f>
        <v>9.3071354705274046E-3</v>
      </c>
      <c r="N73" s="76">
        <f>N72/N72</f>
        <v>1</v>
      </c>
      <c r="O73" s="75">
        <f>O72/N72</f>
        <v>3.5677352637021716E-2</v>
      </c>
      <c r="P73" s="75">
        <f>P72/N72</f>
        <v>3.1023784901758012E-3</v>
      </c>
      <c r="Q73" s="75">
        <f>Q72/N72</f>
        <v>6.108066184074457</v>
      </c>
      <c r="R73" s="88">
        <f>R72/N72</f>
        <v>3.464322647362978E-2</v>
      </c>
      <c r="S73" s="77">
        <f>S72/S72</f>
        <v>1</v>
      </c>
      <c r="T73" s="75"/>
      <c r="U73" s="75">
        <f>U72/S72</f>
        <v>2.8361422525799984E-2</v>
      </c>
      <c r="V73" s="75"/>
      <c r="W73" s="75">
        <f>W72/S72</f>
        <v>1.0407973865914322</v>
      </c>
      <c r="X73" s="75">
        <f>X72/S72</f>
        <v>1.9303586012324597E-3</v>
      </c>
      <c r="Y73" s="75">
        <f>Y72/S72</f>
        <v>2.6728042170910981E-3</v>
      </c>
      <c r="Z73" s="88">
        <f>Z72/S72</f>
        <v>0.21946692404781351</v>
      </c>
      <c r="AA73" s="80">
        <f>AA72/AA72</f>
        <v>1</v>
      </c>
      <c r="AB73" s="81">
        <f>AB72/AA72</f>
        <v>2.9990003332222591E-2</v>
      </c>
      <c r="AC73" s="79">
        <f>AC72/AA72</f>
        <v>1.8940353215594801</v>
      </c>
      <c r="AD73" s="91">
        <f>AD72/AA72</f>
        <v>0.26257914028657114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42</v>
      </c>
      <c r="E74" s="66">
        <f>SUMIF(B3:B61, "Africa", E3:E61)</f>
        <v>276</v>
      </c>
      <c r="F74" s="66">
        <f>SUMIF(B3:B61, "Africa", F3:F61)</f>
        <v>73</v>
      </c>
      <c r="G74" s="66">
        <f>SUMIF(B3:B61, "Africa", G3:G61)</f>
        <v>25</v>
      </c>
      <c r="H74" s="66">
        <f>SUMIF(B3:B61, "Africa", H3:H61)</f>
        <v>366</v>
      </c>
      <c r="I74" s="66">
        <f>SUMIF(B3:B61, "Africa", I3:I61)</f>
        <v>887</v>
      </c>
      <c r="J74" s="68">
        <f>SUMIF(B3:B61, "Africa", J3:J61)</f>
        <v>11</v>
      </c>
      <c r="K74" s="68">
        <f>SUMIF(B3:B61, "Africa", K3:K61)</f>
        <v>632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151</v>
      </c>
      <c r="O74" s="66">
        <f>SUMIF(B3:B61, "Africa", O3:O61)</f>
        <v>14</v>
      </c>
      <c r="P74" s="66">
        <f>SUMIF(B3:B61, "Africa", P3:P61)</f>
        <v>10</v>
      </c>
      <c r="Q74" s="66">
        <f>SUMIF(B3:B61, "Africa", Q3:Q61)</f>
        <v>316</v>
      </c>
      <c r="R74" s="68">
        <f>SUMIF(B3:B61, "Africa", R3:R61)</f>
        <v>19</v>
      </c>
      <c r="S74" s="66">
        <f>SUMIF(B3:B61, "Africa", S3:S61)</f>
        <v>1228</v>
      </c>
      <c r="T74" s="66"/>
      <c r="U74" s="66">
        <f>SUMIF(B3:B61, "Africa", U3:U61)</f>
        <v>73</v>
      </c>
      <c r="V74" s="67"/>
      <c r="W74" s="66">
        <f>SUMIF(B3:B61, "Africa", W3:W61)</f>
        <v>1035</v>
      </c>
      <c r="X74" s="66">
        <f>SUMIF(B3:B61, "Africa", X3:X61)</f>
        <v>6</v>
      </c>
      <c r="Y74" s="66">
        <f>SUMIF(B3:B61, "Africa", Y3:Y61)</f>
        <v>0</v>
      </c>
      <c r="Z74" s="68">
        <f>SUMIF(B3:B61, "Africa", Z3:Z61)</f>
        <v>324</v>
      </c>
      <c r="AA74" s="66">
        <f>SUMIF(B3:B61, "Africa", AA3:AA61)</f>
        <v>121</v>
      </c>
      <c r="AB74" s="66">
        <f>SUMIF(B3:B61, "Africa", AB3:AB61)</f>
        <v>4</v>
      </c>
      <c r="AC74" s="66">
        <f>SUMIF(B3:B61, "Africa", AC3:AC61)</f>
        <v>189</v>
      </c>
      <c r="AD74" s="68">
        <f>SUMIF(B3:B61, "Africa", AD3:AD61)</f>
        <v>108</v>
      </c>
      <c r="AE74" s="63"/>
    </row>
    <row r="75" spans="1:47" ht="16" x14ac:dyDescent="0.2">
      <c r="A75" s="63"/>
      <c r="B75" s="70" t="s">
        <v>96</v>
      </c>
      <c r="C75" s="88">
        <f>C74/E74</f>
        <v>3.2608695652173912E-2</v>
      </c>
      <c r="D75" s="88">
        <f>D74/E74</f>
        <v>0.15217391304347827</v>
      </c>
      <c r="E75" s="77">
        <f>E74/E74</f>
        <v>1</v>
      </c>
      <c r="F75" s="88">
        <f>F74/K74</f>
        <v>0.11550632911392406</v>
      </c>
      <c r="G75" s="88">
        <f>G74/K74</f>
        <v>3.9556962025316458E-2</v>
      </c>
      <c r="H75" s="88">
        <f>H74/K74</f>
        <v>0.57911392405063289</v>
      </c>
      <c r="I75" s="88">
        <f>I74/K74</f>
        <v>1.4034810126582278</v>
      </c>
      <c r="J75" s="88">
        <f>J74/K74</f>
        <v>1.740506329113924E-2</v>
      </c>
      <c r="K75" s="76">
        <f>K74/K74</f>
        <v>1</v>
      </c>
      <c r="L75" s="75">
        <f>L74/N74</f>
        <v>6.6225165562913907E-3</v>
      </c>
      <c r="M75" s="75">
        <f>M74/N74</f>
        <v>0</v>
      </c>
      <c r="N75" s="76">
        <f>N74/N74</f>
        <v>1</v>
      </c>
      <c r="O75" s="75">
        <f>O74/N74</f>
        <v>9.2715231788079472E-2</v>
      </c>
      <c r="P75" s="75">
        <f>P74/N74</f>
        <v>6.6225165562913912E-2</v>
      </c>
      <c r="Q75" s="75">
        <f>Q74/N74</f>
        <v>2.0927152317880795</v>
      </c>
      <c r="R75" s="88">
        <f>R74/N74</f>
        <v>0.12582781456953643</v>
      </c>
      <c r="S75" s="77">
        <f>S74/S74</f>
        <v>1</v>
      </c>
      <c r="T75" s="75"/>
      <c r="U75" s="75">
        <f>U74/S74</f>
        <v>5.9446254071661236E-2</v>
      </c>
      <c r="V75" s="75"/>
      <c r="W75" s="75">
        <f>W74/S74</f>
        <v>0.84283387622149841</v>
      </c>
      <c r="X75" s="75">
        <f>X74/S74</f>
        <v>4.8859934853420191E-3</v>
      </c>
      <c r="Y75" s="75">
        <f>Y74/S74</f>
        <v>0</v>
      </c>
      <c r="Z75" s="88">
        <f>Z74/S74</f>
        <v>0.26384364820846906</v>
      </c>
      <c r="AA75" s="80">
        <f>AA74/AA74</f>
        <v>1</v>
      </c>
      <c r="AB75" s="81">
        <f>AB74/AA74</f>
        <v>3.3057851239669422E-2</v>
      </c>
      <c r="AC75" s="79">
        <f>AC74/AA74</f>
        <v>1.5619834710743801</v>
      </c>
      <c r="AD75" s="91">
        <f>AD74/AA74</f>
        <v>0.8925619834710744</v>
      </c>
      <c r="AE75" s="63"/>
    </row>
    <row r="78" spans="1:47" ht="24" x14ac:dyDescent="0.2">
      <c r="A78" s="143" t="s">
        <v>149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62C1ECB4-8DE7-2A49-9A9F-5F5E6BB1ABD7}"/>
    <hyperlink ref="C79:AD79" r:id="rId2" display="https://betterprojectsfaster.com/guide/java-tech-popularity-index-2023-Q2/the-index" xr:uid="{1676E6F4-6B8D-3A46-846A-86A0788F2286}"/>
  </hyperlinks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881-A7CB-E640-B537-716C98120A9C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15</v>
      </c>
      <c r="E3" s="101">
        <v>184</v>
      </c>
      <c r="F3" s="101">
        <v>69</v>
      </c>
      <c r="G3" s="101">
        <v>5</v>
      </c>
      <c r="H3" s="101">
        <v>350</v>
      </c>
      <c r="I3" s="101">
        <v>591</v>
      </c>
      <c r="J3" s="101">
        <v>15</v>
      </c>
      <c r="K3" s="101">
        <v>381</v>
      </c>
      <c r="L3" s="101">
        <v>0</v>
      </c>
      <c r="M3" s="101">
        <v>0</v>
      </c>
      <c r="N3" s="101">
        <v>34</v>
      </c>
      <c r="O3" s="101">
        <v>5</v>
      </c>
      <c r="P3" s="101">
        <v>0</v>
      </c>
      <c r="Q3" s="101">
        <v>280</v>
      </c>
      <c r="R3" s="101">
        <v>2</v>
      </c>
      <c r="S3" s="101">
        <v>981</v>
      </c>
      <c r="T3" s="101">
        <v>24</v>
      </c>
      <c r="U3" s="101">
        <v>24</v>
      </c>
      <c r="V3" s="101">
        <v>1149</v>
      </c>
      <c r="W3" s="101">
        <v>1149</v>
      </c>
      <c r="X3" s="101">
        <v>2</v>
      </c>
      <c r="Y3" s="101">
        <v>3</v>
      </c>
      <c r="Z3" s="101">
        <v>250</v>
      </c>
      <c r="AA3" s="101">
        <v>41</v>
      </c>
      <c r="AB3" s="101">
        <v>3</v>
      </c>
      <c r="AC3" s="101">
        <v>197</v>
      </c>
      <c r="AD3" s="101">
        <v>27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19</v>
      </c>
      <c r="D4" s="101">
        <v>127</v>
      </c>
      <c r="E4" s="101">
        <v>482</v>
      </c>
      <c r="F4" s="101">
        <v>106</v>
      </c>
      <c r="G4" s="101">
        <v>10</v>
      </c>
      <c r="H4" s="101">
        <v>330</v>
      </c>
      <c r="I4" s="101">
        <v>583</v>
      </c>
      <c r="J4" s="101">
        <v>9</v>
      </c>
      <c r="K4" s="101">
        <v>668</v>
      </c>
      <c r="L4" s="101">
        <v>2</v>
      </c>
      <c r="M4" s="101">
        <v>0</v>
      </c>
      <c r="N4" s="101">
        <v>51</v>
      </c>
      <c r="O4" s="101">
        <v>1</v>
      </c>
      <c r="P4" s="101">
        <v>0</v>
      </c>
      <c r="Q4" s="101">
        <v>598</v>
      </c>
      <c r="R4" s="101">
        <v>3</v>
      </c>
      <c r="S4" s="101">
        <v>1238</v>
      </c>
      <c r="T4" s="101">
        <v>19</v>
      </c>
      <c r="U4" s="101">
        <v>19</v>
      </c>
      <c r="V4" s="101">
        <v>2263</v>
      </c>
      <c r="W4" s="101">
        <v>2263</v>
      </c>
      <c r="X4" s="101">
        <v>0</v>
      </c>
      <c r="Y4" s="101">
        <v>0</v>
      </c>
      <c r="Z4" s="101">
        <v>482</v>
      </c>
      <c r="AA4" s="101">
        <v>41</v>
      </c>
      <c r="AB4" s="101">
        <v>2</v>
      </c>
      <c r="AC4" s="101">
        <v>284</v>
      </c>
      <c r="AD4" s="101">
        <v>79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45</v>
      </c>
      <c r="E5" s="101">
        <v>179</v>
      </c>
      <c r="F5" s="101">
        <v>27</v>
      </c>
      <c r="G5" s="101">
        <v>1</v>
      </c>
      <c r="H5" s="101">
        <v>143</v>
      </c>
      <c r="I5" s="101">
        <v>446</v>
      </c>
      <c r="J5" s="101">
        <v>13</v>
      </c>
      <c r="K5" s="101">
        <v>337</v>
      </c>
      <c r="L5" s="101">
        <v>0</v>
      </c>
      <c r="M5" s="101">
        <v>0</v>
      </c>
      <c r="N5" s="101">
        <v>141</v>
      </c>
      <c r="O5" s="101">
        <v>7</v>
      </c>
      <c r="P5" s="101">
        <v>5</v>
      </c>
      <c r="Q5" s="101">
        <v>278</v>
      </c>
      <c r="R5" s="101">
        <v>16</v>
      </c>
      <c r="S5" s="101">
        <v>1053</v>
      </c>
      <c r="T5" s="101">
        <v>72</v>
      </c>
      <c r="U5" s="101">
        <v>72</v>
      </c>
      <c r="V5" s="101">
        <v>668</v>
      </c>
      <c r="W5" s="101">
        <v>668</v>
      </c>
      <c r="X5" s="101">
        <v>1</v>
      </c>
      <c r="Y5" s="101">
        <v>16</v>
      </c>
      <c r="Z5" s="101">
        <v>315</v>
      </c>
      <c r="AA5" s="101">
        <v>34</v>
      </c>
      <c r="AB5" s="101">
        <v>6</v>
      </c>
      <c r="AC5" s="101">
        <v>64</v>
      </c>
      <c r="AD5" s="101">
        <v>55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3</v>
      </c>
      <c r="I6" s="101">
        <v>6</v>
      </c>
      <c r="J6" s="101">
        <v>0</v>
      </c>
      <c r="K6" s="101">
        <v>1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7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0</v>
      </c>
      <c r="AA6" s="101">
        <v>0</v>
      </c>
      <c r="AB6" s="101">
        <v>0</v>
      </c>
      <c r="AC6" s="101">
        <v>4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72</v>
      </c>
      <c r="E7" s="101">
        <v>117</v>
      </c>
      <c r="F7" s="101">
        <v>53</v>
      </c>
      <c r="G7" s="101">
        <v>9</v>
      </c>
      <c r="H7" s="101">
        <v>254</v>
      </c>
      <c r="I7" s="101">
        <v>512</v>
      </c>
      <c r="J7" s="101">
        <v>30</v>
      </c>
      <c r="K7" s="101">
        <v>363</v>
      </c>
      <c r="L7" s="101">
        <v>6</v>
      </c>
      <c r="M7" s="101">
        <v>1</v>
      </c>
      <c r="N7" s="101">
        <v>57</v>
      </c>
      <c r="O7" s="101">
        <v>11</v>
      </c>
      <c r="P7" s="101">
        <v>0</v>
      </c>
      <c r="Q7" s="101">
        <v>307</v>
      </c>
      <c r="R7" s="101">
        <v>20</v>
      </c>
      <c r="S7" s="101">
        <v>1195</v>
      </c>
      <c r="T7" s="101">
        <v>37</v>
      </c>
      <c r="U7" s="101">
        <v>37</v>
      </c>
      <c r="V7" s="101">
        <v>913</v>
      </c>
      <c r="W7" s="101">
        <v>913</v>
      </c>
      <c r="X7" s="101">
        <v>11</v>
      </c>
      <c r="Y7" s="101">
        <v>24</v>
      </c>
      <c r="Z7" s="101">
        <v>83</v>
      </c>
      <c r="AA7" s="101">
        <v>46</v>
      </c>
      <c r="AB7" s="101">
        <v>13</v>
      </c>
      <c r="AC7" s="101">
        <v>139</v>
      </c>
      <c r="AD7" s="101">
        <v>77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119</v>
      </c>
      <c r="E8" s="101">
        <v>779</v>
      </c>
      <c r="F8" s="101">
        <v>184</v>
      </c>
      <c r="G8" s="101">
        <v>12</v>
      </c>
      <c r="H8" s="101">
        <v>1343</v>
      </c>
      <c r="I8" s="101">
        <v>1842</v>
      </c>
      <c r="J8" s="101">
        <v>23</v>
      </c>
      <c r="K8" s="101">
        <v>1549</v>
      </c>
      <c r="L8" s="101">
        <v>7</v>
      </c>
      <c r="M8" s="101">
        <v>0</v>
      </c>
      <c r="N8" s="101">
        <v>224</v>
      </c>
      <c r="O8" s="101">
        <v>40</v>
      </c>
      <c r="P8" s="101">
        <v>6</v>
      </c>
      <c r="Q8" s="101">
        <v>1327</v>
      </c>
      <c r="R8" s="101">
        <v>85</v>
      </c>
      <c r="S8" s="101">
        <v>2694</v>
      </c>
      <c r="T8" s="101">
        <v>269</v>
      </c>
      <c r="U8" s="101">
        <v>269</v>
      </c>
      <c r="V8" s="101">
        <v>2911</v>
      </c>
      <c r="W8" s="101">
        <v>2911</v>
      </c>
      <c r="X8" s="101">
        <v>11</v>
      </c>
      <c r="Y8" s="101">
        <v>0</v>
      </c>
      <c r="Z8" s="101">
        <v>867</v>
      </c>
      <c r="AA8" s="101">
        <v>459</v>
      </c>
      <c r="AB8" s="101">
        <v>6</v>
      </c>
      <c r="AC8" s="101">
        <v>702</v>
      </c>
      <c r="AD8" s="101">
        <v>129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51</v>
      </c>
      <c r="D9" s="101">
        <v>314</v>
      </c>
      <c r="E9" s="101">
        <v>902</v>
      </c>
      <c r="F9" s="101">
        <v>504</v>
      </c>
      <c r="G9" s="101">
        <v>89</v>
      </c>
      <c r="H9" s="101">
        <v>1545</v>
      </c>
      <c r="I9" s="101">
        <v>2397</v>
      </c>
      <c r="J9" s="101">
        <v>53</v>
      </c>
      <c r="K9" s="101">
        <v>2175</v>
      </c>
      <c r="L9" s="101">
        <v>32</v>
      </c>
      <c r="M9" s="101">
        <v>1</v>
      </c>
      <c r="N9" s="101">
        <v>134</v>
      </c>
      <c r="O9" s="101">
        <v>6</v>
      </c>
      <c r="P9" s="101">
        <v>0</v>
      </c>
      <c r="Q9" s="101">
        <v>1181</v>
      </c>
      <c r="R9" s="101">
        <v>37</v>
      </c>
      <c r="S9" s="101">
        <v>3062</v>
      </c>
      <c r="T9" s="101">
        <v>64</v>
      </c>
      <c r="U9" s="101">
        <v>64</v>
      </c>
      <c r="V9" s="101">
        <v>4931</v>
      </c>
      <c r="W9" s="101">
        <v>4931</v>
      </c>
      <c r="X9" s="101">
        <v>13</v>
      </c>
      <c r="Y9" s="101">
        <v>5</v>
      </c>
      <c r="Z9" s="101">
        <v>242</v>
      </c>
      <c r="AA9" s="101">
        <v>209</v>
      </c>
      <c r="AB9" s="101">
        <v>11</v>
      </c>
      <c r="AC9" s="101">
        <v>653</v>
      </c>
      <c r="AD9" s="101">
        <v>116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10</v>
      </c>
      <c r="E10" s="101">
        <v>53</v>
      </c>
      <c r="F10" s="101">
        <v>13</v>
      </c>
      <c r="G10" s="101">
        <v>8</v>
      </c>
      <c r="H10" s="101">
        <v>135</v>
      </c>
      <c r="I10" s="101">
        <v>362</v>
      </c>
      <c r="J10" s="101">
        <v>2</v>
      </c>
      <c r="K10" s="101">
        <v>222</v>
      </c>
      <c r="L10" s="101">
        <v>0</v>
      </c>
      <c r="M10" s="101">
        <v>0</v>
      </c>
      <c r="N10" s="101">
        <v>33</v>
      </c>
      <c r="O10" s="101">
        <v>13</v>
      </c>
      <c r="P10" s="101">
        <v>0</v>
      </c>
      <c r="Q10" s="101">
        <v>270</v>
      </c>
      <c r="R10" s="101">
        <v>4</v>
      </c>
      <c r="S10" s="101">
        <v>646</v>
      </c>
      <c r="T10" s="101">
        <v>27</v>
      </c>
      <c r="U10" s="101">
        <v>27</v>
      </c>
      <c r="V10" s="101">
        <v>539</v>
      </c>
      <c r="W10" s="101">
        <v>539</v>
      </c>
      <c r="X10" s="101">
        <v>0</v>
      </c>
      <c r="Y10" s="101">
        <v>0</v>
      </c>
      <c r="Z10" s="101">
        <v>142</v>
      </c>
      <c r="AA10" s="101">
        <v>37</v>
      </c>
      <c r="AB10" s="101">
        <v>0</v>
      </c>
      <c r="AC10" s="101">
        <v>85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47</v>
      </c>
      <c r="E11" s="101">
        <v>110</v>
      </c>
      <c r="F11" s="101">
        <v>38</v>
      </c>
      <c r="G11" s="101">
        <v>13</v>
      </c>
      <c r="H11" s="101">
        <v>122</v>
      </c>
      <c r="I11" s="101">
        <v>359</v>
      </c>
      <c r="J11" s="101">
        <v>0</v>
      </c>
      <c r="K11" s="101">
        <v>253</v>
      </c>
      <c r="L11" s="101">
        <v>5</v>
      </c>
      <c r="M11" s="101">
        <v>1</v>
      </c>
      <c r="N11" s="101">
        <v>38</v>
      </c>
      <c r="O11" s="101">
        <v>2</v>
      </c>
      <c r="P11" s="101">
        <v>0</v>
      </c>
      <c r="Q11" s="101">
        <v>120</v>
      </c>
      <c r="R11" s="101">
        <v>3</v>
      </c>
      <c r="S11" s="101">
        <v>527</v>
      </c>
      <c r="T11" s="101">
        <v>17</v>
      </c>
      <c r="U11" s="101">
        <v>17</v>
      </c>
      <c r="V11" s="101">
        <v>600</v>
      </c>
      <c r="W11" s="101">
        <v>600</v>
      </c>
      <c r="X11" s="101">
        <v>0</v>
      </c>
      <c r="Y11" s="101">
        <v>3</v>
      </c>
      <c r="Z11" s="101">
        <v>172</v>
      </c>
      <c r="AA11" s="101">
        <v>52</v>
      </c>
      <c r="AB11" s="101">
        <v>1</v>
      </c>
      <c r="AC11" s="101">
        <v>94</v>
      </c>
      <c r="AD11" s="101">
        <v>16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14</v>
      </c>
      <c r="E12" s="101">
        <v>45</v>
      </c>
      <c r="F12" s="101">
        <v>28</v>
      </c>
      <c r="G12" s="101">
        <v>4</v>
      </c>
      <c r="H12" s="101">
        <v>72</v>
      </c>
      <c r="I12" s="101">
        <v>127</v>
      </c>
      <c r="J12" s="101">
        <v>2</v>
      </c>
      <c r="K12" s="101">
        <v>110</v>
      </c>
      <c r="L12" s="101">
        <v>1</v>
      </c>
      <c r="M12" s="101">
        <v>0</v>
      </c>
      <c r="N12" s="101">
        <v>11</v>
      </c>
      <c r="O12" s="101">
        <v>2</v>
      </c>
      <c r="P12" s="101">
        <v>0</v>
      </c>
      <c r="Q12" s="101">
        <v>48</v>
      </c>
      <c r="R12" s="101">
        <v>0</v>
      </c>
      <c r="S12" s="101">
        <v>244</v>
      </c>
      <c r="T12" s="101">
        <v>7</v>
      </c>
      <c r="U12" s="101">
        <v>7</v>
      </c>
      <c r="V12" s="101">
        <v>328</v>
      </c>
      <c r="W12" s="101">
        <v>328</v>
      </c>
      <c r="X12" s="101">
        <v>2</v>
      </c>
      <c r="Y12" s="101">
        <v>0</v>
      </c>
      <c r="Z12" s="101">
        <v>75</v>
      </c>
      <c r="AA12" s="101">
        <v>19</v>
      </c>
      <c r="AB12" s="101">
        <v>1</v>
      </c>
      <c r="AC12" s="101">
        <v>68</v>
      </c>
      <c r="AD12" s="101">
        <v>11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76</v>
      </c>
      <c r="E13" s="101">
        <v>245</v>
      </c>
      <c r="F13" s="101">
        <v>59</v>
      </c>
      <c r="G13" s="101">
        <v>11</v>
      </c>
      <c r="H13" s="101">
        <v>278</v>
      </c>
      <c r="I13" s="101">
        <v>579</v>
      </c>
      <c r="J13" s="101">
        <v>7</v>
      </c>
      <c r="K13" s="101">
        <v>603</v>
      </c>
      <c r="L13" s="101">
        <v>11</v>
      </c>
      <c r="M13" s="101">
        <v>2</v>
      </c>
      <c r="N13" s="101">
        <v>121</v>
      </c>
      <c r="O13" s="101">
        <v>20</v>
      </c>
      <c r="P13" s="101">
        <v>0</v>
      </c>
      <c r="Q13" s="101">
        <v>288</v>
      </c>
      <c r="R13" s="101">
        <v>3</v>
      </c>
      <c r="S13" s="101">
        <v>621</v>
      </c>
      <c r="T13" s="101">
        <v>19</v>
      </c>
      <c r="U13" s="101">
        <v>19</v>
      </c>
      <c r="V13" s="101">
        <v>0</v>
      </c>
      <c r="W13" s="101">
        <v>0</v>
      </c>
      <c r="X13" s="101">
        <v>0</v>
      </c>
      <c r="Y13" s="101">
        <v>10</v>
      </c>
      <c r="Z13" s="101">
        <v>299</v>
      </c>
      <c r="AA13" s="101">
        <v>17</v>
      </c>
      <c r="AB13" s="101">
        <v>7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32</v>
      </c>
      <c r="E14" s="101">
        <v>92</v>
      </c>
      <c r="F14" s="101">
        <v>8</v>
      </c>
      <c r="G14" s="101">
        <v>1</v>
      </c>
      <c r="H14" s="101">
        <v>104</v>
      </c>
      <c r="I14" s="101">
        <v>185</v>
      </c>
      <c r="J14" s="101">
        <v>7</v>
      </c>
      <c r="K14" s="101">
        <v>182</v>
      </c>
      <c r="L14" s="101">
        <v>1</v>
      </c>
      <c r="M14" s="101">
        <v>2</v>
      </c>
      <c r="N14" s="101">
        <v>14</v>
      </c>
      <c r="O14" s="101">
        <v>5</v>
      </c>
      <c r="P14" s="101">
        <v>0</v>
      </c>
      <c r="Q14" s="101">
        <v>90</v>
      </c>
      <c r="R14" s="101">
        <v>13</v>
      </c>
      <c r="S14" s="101">
        <v>347</v>
      </c>
      <c r="T14" s="101">
        <v>2</v>
      </c>
      <c r="U14" s="101">
        <v>2</v>
      </c>
      <c r="V14" s="101">
        <v>592</v>
      </c>
      <c r="W14" s="101">
        <v>592</v>
      </c>
      <c r="X14" s="101">
        <v>0</v>
      </c>
      <c r="Y14" s="101">
        <v>0</v>
      </c>
      <c r="Z14" s="101">
        <v>207</v>
      </c>
      <c r="AA14" s="101">
        <v>35</v>
      </c>
      <c r="AB14" s="101">
        <v>0</v>
      </c>
      <c r="AC14" s="101">
        <v>70</v>
      </c>
      <c r="AD14" s="101">
        <v>29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22</v>
      </c>
      <c r="F15" s="101">
        <v>1</v>
      </c>
      <c r="G15" s="101">
        <v>0</v>
      </c>
      <c r="H15" s="101">
        <v>26</v>
      </c>
      <c r="I15" s="101">
        <v>92</v>
      </c>
      <c r="J15" s="101">
        <v>1</v>
      </c>
      <c r="K15" s="101">
        <v>42</v>
      </c>
      <c r="L15" s="101">
        <v>0</v>
      </c>
      <c r="M15" s="101">
        <v>0</v>
      </c>
      <c r="N15" s="101">
        <v>18</v>
      </c>
      <c r="O15" s="101">
        <v>0</v>
      </c>
      <c r="P15" s="101">
        <v>0</v>
      </c>
      <c r="Q15" s="101">
        <v>22</v>
      </c>
      <c r="R15" s="101">
        <v>3</v>
      </c>
      <c r="S15" s="101">
        <v>174</v>
      </c>
      <c r="T15" s="101">
        <v>10</v>
      </c>
      <c r="U15" s="101">
        <v>10</v>
      </c>
      <c r="V15" s="101">
        <v>210</v>
      </c>
      <c r="W15" s="101">
        <v>210</v>
      </c>
      <c r="X15" s="101">
        <v>0</v>
      </c>
      <c r="Y15" s="101">
        <v>0</v>
      </c>
      <c r="Z15" s="101">
        <v>50</v>
      </c>
      <c r="AA15" s="101">
        <v>22</v>
      </c>
      <c r="AB15" s="101">
        <v>0</v>
      </c>
      <c r="AC15" s="101">
        <v>29</v>
      </c>
      <c r="AD15" s="101">
        <v>5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11</v>
      </c>
      <c r="E16" s="101">
        <v>48</v>
      </c>
      <c r="F16" s="101">
        <v>26</v>
      </c>
      <c r="G16" s="101">
        <v>11</v>
      </c>
      <c r="H16" s="101">
        <v>96</v>
      </c>
      <c r="I16" s="101">
        <v>234</v>
      </c>
      <c r="J16" s="101">
        <v>5</v>
      </c>
      <c r="K16" s="101">
        <v>96</v>
      </c>
      <c r="L16" s="101">
        <v>0</v>
      </c>
      <c r="M16" s="101">
        <v>0</v>
      </c>
      <c r="N16" s="101">
        <v>18</v>
      </c>
      <c r="O16" s="101">
        <v>1</v>
      </c>
      <c r="P16" s="101">
        <v>0</v>
      </c>
      <c r="Q16" s="101">
        <v>57</v>
      </c>
      <c r="R16" s="101">
        <v>0</v>
      </c>
      <c r="S16" s="101">
        <v>198</v>
      </c>
      <c r="T16" s="101">
        <v>17</v>
      </c>
      <c r="U16" s="101">
        <v>17</v>
      </c>
      <c r="V16" s="101">
        <v>218</v>
      </c>
      <c r="W16" s="101">
        <v>218</v>
      </c>
      <c r="X16" s="101">
        <v>0</v>
      </c>
      <c r="Y16" s="101">
        <v>0</v>
      </c>
      <c r="Z16" s="101">
        <v>54</v>
      </c>
      <c r="AA16" s="101">
        <v>48</v>
      </c>
      <c r="AB16" s="101">
        <v>2</v>
      </c>
      <c r="AC16" s="101">
        <v>33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34</v>
      </c>
      <c r="D17" s="101">
        <v>20</v>
      </c>
      <c r="E17" s="101">
        <v>79</v>
      </c>
      <c r="F17" s="101">
        <v>15</v>
      </c>
      <c r="G17" s="101">
        <v>0</v>
      </c>
      <c r="H17" s="101">
        <v>52</v>
      </c>
      <c r="I17" s="101">
        <v>53</v>
      </c>
      <c r="J17" s="101">
        <v>1</v>
      </c>
      <c r="K17" s="101">
        <v>133</v>
      </c>
      <c r="L17" s="101">
        <v>0</v>
      </c>
      <c r="M17" s="101">
        <v>0</v>
      </c>
      <c r="N17" s="101">
        <v>7</v>
      </c>
      <c r="O17" s="101">
        <v>0</v>
      </c>
      <c r="P17" s="101">
        <v>0</v>
      </c>
      <c r="Q17" s="101">
        <v>31</v>
      </c>
      <c r="R17" s="101">
        <v>2</v>
      </c>
      <c r="S17" s="101">
        <v>168</v>
      </c>
      <c r="T17" s="101">
        <v>0</v>
      </c>
      <c r="U17" s="101">
        <v>0</v>
      </c>
      <c r="V17" s="101">
        <v>348</v>
      </c>
      <c r="W17" s="101">
        <v>348</v>
      </c>
      <c r="X17" s="101">
        <v>0</v>
      </c>
      <c r="Y17" s="101">
        <v>3</v>
      </c>
      <c r="Z17" s="101">
        <v>138</v>
      </c>
      <c r="AA17" s="101">
        <v>25</v>
      </c>
      <c r="AB17" s="101">
        <v>0</v>
      </c>
      <c r="AC17" s="101">
        <v>56</v>
      </c>
      <c r="AD17" s="101">
        <v>5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232</v>
      </c>
      <c r="E18" s="101">
        <v>1037</v>
      </c>
      <c r="F18" s="101">
        <v>622</v>
      </c>
      <c r="G18" s="101">
        <v>167</v>
      </c>
      <c r="H18" s="101">
        <v>2613</v>
      </c>
      <c r="I18" s="101">
        <v>4231</v>
      </c>
      <c r="J18" s="101">
        <v>120</v>
      </c>
      <c r="K18" s="101">
        <v>3915</v>
      </c>
      <c r="L18" s="101">
        <v>33</v>
      </c>
      <c r="M18" s="101">
        <v>0</v>
      </c>
      <c r="N18" s="101">
        <v>518</v>
      </c>
      <c r="O18" s="101">
        <v>31</v>
      </c>
      <c r="P18" s="101">
        <v>3</v>
      </c>
      <c r="Q18" s="101">
        <v>2088</v>
      </c>
      <c r="R18" s="101">
        <v>95</v>
      </c>
      <c r="S18" s="101">
        <v>6730</v>
      </c>
      <c r="T18" s="101">
        <v>208</v>
      </c>
      <c r="U18" s="101">
        <v>208</v>
      </c>
      <c r="V18" s="101">
        <v>4935</v>
      </c>
      <c r="W18" s="101">
        <v>4935</v>
      </c>
      <c r="X18" s="101">
        <v>21</v>
      </c>
      <c r="Y18" s="101">
        <v>28</v>
      </c>
      <c r="Z18" s="101">
        <v>1568</v>
      </c>
      <c r="AA18" s="101">
        <v>412</v>
      </c>
      <c r="AB18" s="101">
        <v>74</v>
      </c>
      <c r="AC18" s="101">
        <v>815</v>
      </c>
      <c r="AD18" s="101">
        <v>211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76</v>
      </c>
      <c r="D19" s="101">
        <v>558</v>
      </c>
      <c r="E19" s="101">
        <v>2968</v>
      </c>
      <c r="F19" s="101">
        <v>389</v>
      </c>
      <c r="G19" s="101">
        <v>51</v>
      </c>
      <c r="H19" s="101">
        <v>2580</v>
      </c>
      <c r="I19" s="101">
        <v>5938</v>
      </c>
      <c r="J19" s="101">
        <v>110</v>
      </c>
      <c r="K19" s="101">
        <v>4185</v>
      </c>
      <c r="L19" s="101">
        <v>38</v>
      </c>
      <c r="M19" s="101">
        <v>3</v>
      </c>
      <c r="N19" s="101">
        <v>1605</v>
      </c>
      <c r="O19" s="101">
        <v>71</v>
      </c>
      <c r="P19" s="101">
        <v>50</v>
      </c>
      <c r="Q19" s="101">
        <v>4315</v>
      </c>
      <c r="R19" s="101">
        <v>188</v>
      </c>
      <c r="S19" s="101">
        <v>8704</v>
      </c>
      <c r="T19" s="101">
        <v>694</v>
      </c>
      <c r="U19" s="101">
        <v>694</v>
      </c>
      <c r="V19" s="101">
        <v>8888</v>
      </c>
      <c r="W19" s="101">
        <v>8888</v>
      </c>
      <c r="X19" s="101">
        <v>35</v>
      </c>
      <c r="Y19" s="101">
        <v>141</v>
      </c>
      <c r="Z19" s="101">
        <v>4264</v>
      </c>
      <c r="AA19" s="101">
        <v>542</v>
      </c>
      <c r="AB19" s="101">
        <v>107</v>
      </c>
      <c r="AC19" s="101">
        <v>982</v>
      </c>
      <c r="AD19" s="101">
        <v>292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3</v>
      </c>
      <c r="D20" s="101">
        <v>35</v>
      </c>
      <c r="E20" s="101">
        <v>91</v>
      </c>
      <c r="F20" s="101">
        <v>41</v>
      </c>
      <c r="G20" s="101">
        <v>7</v>
      </c>
      <c r="H20" s="101">
        <v>217</v>
      </c>
      <c r="I20" s="101">
        <v>360</v>
      </c>
      <c r="J20" s="101">
        <v>12</v>
      </c>
      <c r="K20" s="101">
        <v>245</v>
      </c>
      <c r="L20" s="101">
        <v>0</v>
      </c>
      <c r="M20" s="101">
        <v>0</v>
      </c>
      <c r="N20" s="101">
        <v>58</v>
      </c>
      <c r="O20" s="101">
        <v>2</v>
      </c>
      <c r="P20" s="101">
        <v>1</v>
      </c>
      <c r="Q20" s="101">
        <v>120</v>
      </c>
      <c r="R20" s="101">
        <v>11</v>
      </c>
      <c r="S20" s="101">
        <v>423</v>
      </c>
      <c r="T20" s="101">
        <v>16</v>
      </c>
      <c r="U20" s="101">
        <v>16</v>
      </c>
      <c r="V20" s="101">
        <v>472</v>
      </c>
      <c r="W20" s="100">
        <v>424</v>
      </c>
      <c r="X20" s="101">
        <v>1</v>
      </c>
      <c r="Y20" s="101">
        <v>0</v>
      </c>
      <c r="Z20" s="101">
        <v>148</v>
      </c>
      <c r="AA20" s="101">
        <v>23</v>
      </c>
      <c r="AB20" s="101">
        <v>0</v>
      </c>
      <c r="AC20" s="101">
        <v>45</v>
      </c>
      <c r="AD20" s="101">
        <v>15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160</v>
      </c>
      <c r="F21" s="101">
        <v>32</v>
      </c>
      <c r="G21" s="101">
        <v>3</v>
      </c>
      <c r="H21" s="101">
        <v>297</v>
      </c>
      <c r="I21" s="101">
        <v>879</v>
      </c>
      <c r="J21" s="101">
        <v>6</v>
      </c>
      <c r="K21" s="101">
        <v>139</v>
      </c>
      <c r="L21" s="101">
        <v>0</v>
      </c>
      <c r="M21" s="101">
        <v>0</v>
      </c>
      <c r="N21" s="101">
        <v>63</v>
      </c>
      <c r="O21" s="101">
        <v>1</v>
      </c>
      <c r="P21" s="101">
        <v>0</v>
      </c>
      <c r="Q21" s="101">
        <v>339</v>
      </c>
      <c r="R21" s="101">
        <v>1</v>
      </c>
      <c r="S21" s="101">
        <v>331</v>
      </c>
      <c r="T21" s="101">
        <v>29</v>
      </c>
      <c r="U21" s="101">
        <v>29</v>
      </c>
      <c r="V21" s="101">
        <v>566</v>
      </c>
      <c r="W21" s="101">
        <v>566</v>
      </c>
      <c r="X21" s="101">
        <v>1</v>
      </c>
      <c r="Y21" s="101">
        <v>1</v>
      </c>
      <c r="Z21" s="101">
        <v>182</v>
      </c>
      <c r="AA21" s="101">
        <v>80</v>
      </c>
      <c r="AB21" s="101">
        <v>2</v>
      </c>
      <c r="AC21" s="101">
        <v>218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32</v>
      </c>
      <c r="E22" s="101">
        <v>145</v>
      </c>
      <c r="F22" s="101">
        <v>43</v>
      </c>
      <c r="G22" s="101">
        <v>4</v>
      </c>
      <c r="H22" s="101">
        <v>194</v>
      </c>
      <c r="I22" s="101">
        <v>312</v>
      </c>
      <c r="J22" s="101">
        <v>17</v>
      </c>
      <c r="K22" s="101">
        <v>363</v>
      </c>
      <c r="L22" s="101">
        <v>5</v>
      </c>
      <c r="M22" s="101">
        <v>1</v>
      </c>
      <c r="N22" s="101">
        <v>144</v>
      </c>
      <c r="O22" s="101">
        <v>3</v>
      </c>
      <c r="P22" s="101">
        <v>6</v>
      </c>
      <c r="Q22" s="101">
        <v>265</v>
      </c>
      <c r="R22" s="101">
        <v>16</v>
      </c>
      <c r="S22" s="101">
        <v>711</v>
      </c>
      <c r="T22" s="101">
        <v>20</v>
      </c>
      <c r="U22" s="101">
        <v>20</v>
      </c>
      <c r="V22" s="101">
        <v>561</v>
      </c>
      <c r="W22" s="101">
        <v>561</v>
      </c>
      <c r="X22" s="101">
        <v>7</v>
      </c>
      <c r="Y22" s="101">
        <v>35</v>
      </c>
      <c r="Z22" s="101">
        <v>204</v>
      </c>
      <c r="AA22" s="101">
        <v>36</v>
      </c>
      <c r="AB22" s="101">
        <v>11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101</v>
      </c>
      <c r="D23" s="101">
        <v>1425</v>
      </c>
      <c r="E23" s="101">
        <v>2199</v>
      </c>
      <c r="F23" s="101">
        <v>2632</v>
      </c>
      <c r="G23" s="101">
        <v>515</v>
      </c>
      <c r="H23" s="101">
        <v>8120</v>
      </c>
      <c r="I23" s="101">
        <v>15575</v>
      </c>
      <c r="J23" s="101">
        <v>261</v>
      </c>
      <c r="K23" s="101">
        <v>6419</v>
      </c>
      <c r="L23" s="101">
        <v>150</v>
      </c>
      <c r="M23" s="101">
        <v>21</v>
      </c>
      <c r="N23" s="101">
        <v>1449</v>
      </c>
      <c r="O23" s="101">
        <v>32</v>
      </c>
      <c r="P23" s="101">
        <v>2</v>
      </c>
      <c r="Q23" s="101">
        <v>8745</v>
      </c>
      <c r="R23" s="101">
        <v>17</v>
      </c>
      <c r="S23" s="101">
        <v>17925</v>
      </c>
      <c r="T23" s="101">
        <v>539</v>
      </c>
      <c r="U23" s="101">
        <v>539</v>
      </c>
      <c r="V23" s="101">
        <v>14964</v>
      </c>
      <c r="W23" s="101">
        <v>14964</v>
      </c>
      <c r="X23" s="101">
        <v>25</v>
      </c>
      <c r="Y23" s="101">
        <v>45</v>
      </c>
      <c r="Z23" s="101">
        <v>2303</v>
      </c>
      <c r="AA23" s="101">
        <v>1625</v>
      </c>
      <c r="AB23" s="101">
        <v>64</v>
      </c>
      <c r="AC23" s="101">
        <v>3001</v>
      </c>
      <c r="AD23" s="101">
        <v>454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26</v>
      </c>
      <c r="E24" s="101">
        <v>194</v>
      </c>
      <c r="F24" s="101">
        <v>35</v>
      </c>
      <c r="G24" s="101">
        <v>0</v>
      </c>
      <c r="H24" s="101">
        <v>226</v>
      </c>
      <c r="I24" s="101">
        <v>627</v>
      </c>
      <c r="J24" s="101">
        <v>5</v>
      </c>
      <c r="K24" s="101">
        <v>356</v>
      </c>
      <c r="L24" s="101">
        <v>1</v>
      </c>
      <c r="M24" s="101">
        <v>0</v>
      </c>
      <c r="N24" s="101">
        <v>15</v>
      </c>
      <c r="O24" s="101">
        <v>5</v>
      </c>
      <c r="P24" s="101">
        <v>0</v>
      </c>
      <c r="Q24" s="101">
        <v>117</v>
      </c>
      <c r="R24" s="101">
        <v>4</v>
      </c>
      <c r="S24" s="101">
        <v>207</v>
      </c>
      <c r="T24" s="101">
        <v>7</v>
      </c>
      <c r="U24" s="101">
        <v>7</v>
      </c>
      <c r="V24" s="101">
        <v>446</v>
      </c>
      <c r="W24" s="101">
        <v>446</v>
      </c>
      <c r="X24" s="101">
        <v>3</v>
      </c>
      <c r="Y24" s="101">
        <v>0</v>
      </c>
      <c r="Z24" s="101">
        <v>133</v>
      </c>
      <c r="AA24" s="101">
        <v>143</v>
      </c>
      <c r="AB24" s="101">
        <v>0</v>
      </c>
      <c r="AC24" s="101">
        <v>157</v>
      </c>
      <c r="AD24" s="101">
        <v>7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14</v>
      </c>
      <c r="D25" s="101">
        <v>76</v>
      </c>
      <c r="E25" s="101">
        <v>220</v>
      </c>
      <c r="F25" s="101">
        <v>99</v>
      </c>
      <c r="G25" s="101">
        <v>8</v>
      </c>
      <c r="H25" s="101">
        <v>226</v>
      </c>
      <c r="I25" s="101">
        <v>484</v>
      </c>
      <c r="J25" s="101">
        <v>12</v>
      </c>
      <c r="K25" s="101">
        <v>381</v>
      </c>
      <c r="L25" s="101">
        <v>36</v>
      </c>
      <c r="M25" s="101">
        <v>0</v>
      </c>
      <c r="N25" s="101">
        <v>41</v>
      </c>
      <c r="O25" s="101">
        <v>4</v>
      </c>
      <c r="P25" s="101">
        <v>0</v>
      </c>
      <c r="Q25" s="101">
        <v>334</v>
      </c>
      <c r="R25" s="101">
        <v>1</v>
      </c>
      <c r="S25" s="101">
        <v>685</v>
      </c>
      <c r="T25" s="101">
        <v>10</v>
      </c>
      <c r="U25" s="101">
        <v>10</v>
      </c>
      <c r="V25" s="101">
        <v>906</v>
      </c>
      <c r="W25" s="101">
        <v>906</v>
      </c>
      <c r="X25" s="101">
        <v>1</v>
      </c>
      <c r="Y25" s="101">
        <v>2</v>
      </c>
      <c r="Z25" s="101">
        <v>180</v>
      </c>
      <c r="AA25" s="101">
        <v>36</v>
      </c>
      <c r="AB25" s="101">
        <v>0</v>
      </c>
      <c r="AC25" s="101">
        <v>51</v>
      </c>
      <c r="AD25" s="101">
        <v>9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43</v>
      </c>
      <c r="E26" s="101">
        <v>264</v>
      </c>
      <c r="F26" s="101">
        <v>101</v>
      </c>
      <c r="G26" s="101">
        <v>20</v>
      </c>
      <c r="H26" s="101">
        <v>772</v>
      </c>
      <c r="I26" s="101">
        <v>1534</v>
      </c>
      <c r="J26" s="101">
        <v>12</v>
      </c>
      <c r="K26" s="101">
        <v>744</v>
      </c>
      <c r="L26" s="101">
        <v>2</v>
      </c>
      <c r="M26" s="101">
        <v>1</v>
      </c>
      <c r="N26" s="101">
        <v>249</v>
      </c>
      <c r="O26" s="101">
        <v>2</v>
      </c>
      <c r="P26" s="101">
        <v>2</v>
      </c>
      <c r="Q26" s="101">
        <v>641</v>
      </c>
      <c r="R26" s="101">
        <v>69</v>
      </c>
      <c r="S26" s="101">
        <v>1906</v>
      </c>
      <c r="T26" s="101">
        <v>90</v>
      </c>
      <c r="U26" s="101">
        <v>90</v>
      </c>
      <c r="V26" s="101">
        <v>1320</v>
      </c>
      <c r="W26" s="101">
        <v>1320</v>
      </c>
      <c r="X26" s="101">
        <v>10</v>
      </c>
      <c r="Y26" s="101">
        <v>12</v>
      </c>
      <c r="Z26" s="101">
        <v>486</v>
      </c>
      <c r="AA26" s="101">
        <v>133</v>
      </c>
      <c r="AB26" s="101">
        <v>5</v>
      </c>
      <c r="AC26" s="101">
        <v>193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198</v>
      </c>
      <c r="E27" s="101">
        <v>385</v>
      </c>
      <c r="F27" s="101">
        <v>336</v>
      </c>
      <c r="G27" s="101">
        <v>75</v>
      </c>
      <c r="H27" s="101">
        <v>1117</v>
      </c>
      <c r="I27" s="101">
        <v>1122</v>
      </c>
      <c r="J27" s="101">
        <v>27</v>
      </c>
      <c r="K27" s="101">
        <v>678</v>
      </c>
      <c r="L27" s="101">
        <v>3</v>
      </c>
      <c r="M27" s="101">
        <v>0</v>
      </c>
      <c r="N27" s="101">
        <v>24</v>
      </c>
      <c r="O27" s="101">
        <v>1</v>
      </c>
      <c r="P27" s="101">
        <v>4</v>
      </c>
      <c r="Q27" s="101">
        <v>328</v>
      </c>
      <c r="R27" s="101">
        <v>0</v>
      </c>
      <c r="S27" s="101">
        <v>2443</v>
      </c>
      <c r="T27" s="101">
        <v>6</v>
      </c>
      <c r="U27" s="101">
        <v>6</v>
      </c>
      <c r="V27" s="101">
        <v>3391</v>
      </c>
      <c r="W27" s="100">
        <v>3221</v>
      </c>
      <c r="X27" s="101">
        <v>0</v>
      </c>
      <c r="Y27" s="101">
        <v>0</v>
      </c>
      <c r="Z27" s="101">
        <v>801</v>
      </c>
      <c r="AA27" s="101">
        <v>63</v>
      </c>
      <c r="AB27" s="101">
        <v>0</v>
      </c>
      <c r="AC27" s="101">
        <v>243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5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17</v>
      </c>
      <c r="F29" s="101">
        <v>13</v>
      </c>
      <c r="G29" s="101">
        <v>1</v>
      </c>
      <c r="H29" s="101">
        <v>52</v>
      </c>
      <c r="I29" s="101">
        <v>67</v>
      </c>
      <c r="J29" s="101">
        <v>7</v>
      </c>
      <c r="K29" s="101">
        <v>65</v>
      </c>
      <c r="L29" s="101">
        <v>0</v>
      </c>
      <c r="M29" s="101">
        <v>0</v>
      </c>
      <c r="N29" s="101">
        <v>38</v>
      </c>
      <c r="O29" s="101">
        <v>0</v>
      </c>
      <c r="P29" s="101">
        <v>1</v>
      </c>
      <c r="Q29" s="101">
        <v>86</v>
      </c>
      <c r="R29" s="101">
        <v>0</v>
      </c>
      <c r="S29" s="101">
        <v>213</v>
      </c>
      <c r="T29" s="101">
        <v>8</v>
      </c>
      <c r="U29" s="101">
        <v>8</v>
      </c>
      <c r="V29" s="101">
        <v>134</v>
      </c>
      <c r="W29" s="101">
        <v>134</v>
      </c>
      <c r="X29" s="101">
        <v>1</v>
      </c>
      <c r="Y29" s="101">
        <v>2</v>
      </c>
      <c r="Z29" s="101">
        <v>14</v>
      </c>
      <c r="AA29" s="101">
        <v>10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59</v>
      </c>
      <c r="E30" s="101">
        <v>136</v>
      </c>
      <c r="F30" s="101">
        <v>56</v>
      </c>
      <c r="G30" s="101">
        <v>3</v>
      </c>
      <c r="H30" s="101">
        <v>269</v>
      </c>
      <c r="I30" s="101">
        <v>888</v>
      </c>
      <c r="J30" s="101">
        <v>10</v>
      </c>
      <c r="K30" s="101">
        <v>307</v>
      </c>
      <c r="L30" s="101">
        <v>0</v>
      </c>
      <c r="M30" s="101">
        <v>0</v>
      </c>
      <c r="N30" s="101">
        <v>51</v>
      </c>
      <c r="O30" s="101">
        <v>0</v>
      </c>
      <c r="P30" s="101">
        <v>0</v>
      </c>
      <c r="Q30" s="101">
        <v>226</v>
      </c>
      <c r="R30" s="101">
        <v>1</v>
      </c>
      <c r="S30" s="101">
        <v>562</v>
      </c>
      <c r="T30" s="101">
        <v>36</v>
      </c>
      <c r="U30" s="101">
        <v>36</v>
      </c>
      <c r="V30" s="101">
        <v>661</v>
      </c>
      <c r="W30" s="101">
        <v>661</v>
      </c>
      <c r="X30" s="101">
        <v>3</v>
      </c>
      <c r="Y30" s="101">
        <v>0</v>
      </c>
      <c r="Z30" s="101">
        <v>209</v>
      </c>
      <c r="AA30" s="101">
        <v>138</v>
      </c>
      <c r="AB30" s="101">
        <v>3</v>
      </c>
      <c r="AC30" s="101">
        <v>222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116</v>
      </c>
      <c r="E31" s="101">
        <v>343</v>
      </c>
      <c r="F31" s="101">
        <v>152</v>
      </c>
      <c r="G31" s="101">
        <v>26</v>
      </c>
      <c r="H31" s="101">
        <v>603</v>
      </c>
      <c r="I31" s="101">
        <v>1277</v>
      </c>
      <c r="J31" s="101">
        <v>18</v>
      </c>
      <c r="K31" s="101">
        <v>752</v>
      </c>
      <c r="L31" s="101">
        <v>49</v>
      </c>
      <c r="M31" s="101">
        <v>1</v>
      </c>
      <c r="N31" s="101">
        <v>126</v>
      </c>
      <c r="O31" s="101">
        <v>13</v>
      </c>
      <c r="P31" s="101">
        <v>0</v>
      </c>
      <c r="Q31" s="101">
        <v>819</v>
      </c>
      <c r="R31" s="101">
        <v>9</v>
      </c>
      <c r="S31" s="101">
        <v>1664</v>
      </c>
      <c r="T31" s="101">
        <v>71</v>
      </c>
      <c r="U31" s="101">
        <v>71</v>
      </c>
      <c r="V31" s="101">
        <v>1900</v>
      </c>
      <c r="W31" s="101">
        <v>1900</v>
      </c>
      <c r="X31" s="101">
        <v>2</v>
      </c>
      <c r="Y31" s="101">
        <v>5</v>
      </c>
      <c r="Z31" s="101">
        <v>513</v>
      </c>
      <c r="AA31" s="101">
        <v>121</v>
      </c>
      <c r="AB31" s="101">
        <v>2</v>
      </c>
      <c r="AC31" s="101">
        <v>297</v>
      </c>
      <c r="AD31" s="101">
        <v>70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3</v>
      </c>
      <c r="E32" s="101">
        <v>26</v>
      </c>
      <c r="F32" s="101">
        <v>7</v>
      </c>
      <c r="G32" s="101">
        <v>1</v>
      </c>
      <c r="H32" s="101">
        <v>35</v>
      </c>
      <c r="I32" s="101">
        <v>80</v>
      </c>
      <c r="J32" s="101">
        <v>2</v>
      </c>
      <c r="K32" s="101">
        <v>66</v>
      </c>
      <c r="L32" s="101">
        <v>0</v>
      </c>
      <c r="M32" s="101">
        <v>0</v>
      </c>
      <c r="N32" s="101">
        <v>11</v>
      </c>
      <c r="O32" s="101">
        <v>0</v>
      </c>
      <c r="P32" s="101">
        <v>0</v>
      </c>
      <c r="Q32" s="101">
        <v>57</v>
      </c>
      <c r="R32" s="101">
        <v>0</v>
      </c>
      <c r="S32" s="101">
        <v>198</v>
      </c>
      <c r="T32" s="101">
        <v>8</v>
      </c>
      <c r="U32" s="101">
        <v>8</v>
      </c>
      <c r="V32" s="101">
        <v>138</v>
      </c>
      <c r="W32" s="101">
        <v>138</v>
      </c>
      <c r="X32" s="101">
        <v>0</v>
      </c>
      <c r="Y32" s="101">
        <v>0</v>
      </c>
      <c r="Z32" s="101">
        <v>43</v>
      </c>
      <c r="AA32" s="101">
        <v>6</v>
      </c>
      <c r="AB32" s="101">
        <v>1</v>
      </c>
      <c r="AC32" s="101">
        <v>24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26</v>
      </c>
      <c r="D33" s="101">
        <v>90</v>
      </c>
      <c r="E33" s="101">
        <v>589</v>
      </c>
      <c r="F33" s="101">
        <v>269</v>
      </c>
      <c r="G33" s="101">
        <v>17</v>
      </c>
      <c r="H33" s="101">
        <v>490</v>
      </c>
      <c r="I33" s="101">
        <v>1670</v>
      </c>
      <c r="J33" s="101">
        <v>41</v>
      </c>
      <c r="K33" s="101">
        <v>827</v>
      </c>
      <c r="L33" s="101">
        <v>10</v>
      </c>
      <c r="M33" s="101">
        <v>3</v>
      </c>
      <c r="N33" s="101">
        <v>135</v>
      </c>
      <c r="O33" s="101">
        <v>16</v>
      </c>
      <c r="P33" s="101">
        <v>3</v>
      </c>
      <c r="Q33" s="101">
        <v>700</v>
      </c>
      <c r="R33" s="101">
        <v>23</v>
      </c>
      <c r="S33" s="101">
        <v>2034</v>
      </c>
      <c r="T33" s="101">
        <v>41</v>
      </c>
      <c r="U33" s="101">
        <v>41</v>
      </c>
      <c r="V33" s="101">
        <v>2491</v>
      </c>
      <c r="W33" s="101">
        <v>2491</v>
      </c>
      <c r="X33" s="101">
        <v>3</v>
      </c>
      <c r="Y33" s="101">
        <v>8</v>
      </c>
      <c r="Z33" s="101">
        <v>1387</v>
      </c>
      <c r="AA33" s="101">
        <v>128</v>
      </c>
      <c r="AB33" s="101">
        <v>13</v>
      </c>
      <c r="AC33" s="101">
        <v>399</v>
      </c>
      <c r="AD33" s="101">
        <v>162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56</v>
      </c>
      <c r="F34" s="101">
        <v>12</v>
      </c>
      <c r="G34" s="101">
        <v>0</v>
      </c>
      <c r="H34" s="101">
        <v>39</v>
      </c>
      <c r="I34" s="101">
        <v>104</v>
      </c>
      <c r="J34" s="101">
        <v>3</v>
      </c>
      <c r="K34" s="101">
        <v>131</v>
      </c>
      <c r="L34" s="101">
        <v>1</v>
      </c>
      <c r="M34" s="101">
        <v>0</v>
      </c>
      <c r="N34" s="101">
        <v>2</v>
      </c>
      <c r="O34" s="101">
        <v>1</v>
      </c>
      <c r="P34" s="101">
        <v>0</v>
      </c>
      <c r="Q34" s="101">
        <v>36</v>
      </c>
      <c r="R34" s="101">
        <v>1</v>
      </c>
      <c r="S34" s="101">
        <v>153</v>
      </c>
      <c r="T34" s="101">
        <v>3</v>
      </c>
      <c r="U34" s="101">
        <v>3</v>
      </c>
      <c r="V34" s="101">
        <v>376</v>
      </c>
      <c r="W34" s="101">
        <v>376</v>
      </c>
      <c r="X34" s="101">
        <v>0</v>
      </c>
      <c r="Y34" s="101">
        <v>0</v>
      </c>
      <c r="Z34" s="101">
        <v>82</v>
      </c>
      <c r="AA34" s="101">
        <v>21</v>
      </c>
      <c r="AB34" s="101">
        <v>0</v>
      </c>
      <c r="AC34" s="101">
        <v>46</v>
      </c>
      <c r="AD34" s="101">
        <v>8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7</v>
      </c>
      <c r="F35" s="101">
        <v>9</v>
      </c>
      <c r="G35" s="101">
        <v>0</v>
      </c>
      <c r="H35" s="101">
        <v>51</v>
      </c>
      <c r="I35" s="101">
        <v>91</v>
      </c>
      <c r="J35" s="101">
        <v>0</v>
      </c>
      <c r="K35" s="101">
        <v>53</v>
      </c>
      <c r="L35" s="101">
        <v>1</v>
      </c>
      <c r="M35" s="101">
        <v>0</v>
      </c>
      <c r="N35" s="101">
        <v>7</v>
      </c>
      <c r="O35" s="101">
        <v>0</v>
      </c>
      <c r="P35" s="101">
        <v>0</v>
      </c>
      <c r="Q35" s="101">
        <v>25</v>
      </c>
      <c r="R35" s="101">
        <v>1</v>
      </c>
      <c r="S35" s="101">
        <v>66</v>
      </c>
      <c r="T35" s="101">
        <v>5</v>
      </c>
      <c r="U35" s="101">
        <v>5</v>
      </c>
      <c r="V35" s="101">
        <v>128</v>
      </c>
      <c r="W35" s="101">
        <v>128</v>
      </c>
      <c r="X35" s="101">
        <v>0</v>
      </c>
      <c r="Y35" s="101">
        <v>0</v>
      </c>
      <c r="Z35" s="101">
        <v>21</v>
      </c>
      <c r="AA35" s="101">
        <v>18</v>
      </c>
      <c r="AB35" s="101">
        <v>0</v>
      </c>
      <c r="AC35" s="101">
        <v>35</v>
      </c>
      <c r="AD35" s="101">
        <v>6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9</v>
      </c>
      <c r="D36" s="101">
        <v>8</v>
      </c>
      <c r="E36" s="101">
        <v>140</v>
      </c>
      <c r="F36" s="101">
        <v>12</v>
      </c>
      <c r="G36" s="101">
        <v>0</v>
      </c>
      <c r="H36" s="101">
        <v>73</v>
      </c>
      <c r="I36" s="101">
        <v>65</v>
      </c>
      <c r="J36" s="101">
        <v>8</v>
      </c>
      <c r="K36" s="101">
        <v>130</v>
      </c>
      <c r="L36" s="101">
        <v>0</v>
      </c>
      <c r="M36" s="101">
        <v>0</v>
      </c>
      <c r="N36" s="101">
        <v>4</v>
      </c>
      <c r="O36" s="101">
        <v>1</v>
      </c>
      <c r="P36" s="101">
        <v>0</v>
      </c>
      <c r="Q36" s="101">
        <v>58</v>
      </c>
      <c r="R36" s="101">
        <v>3</v>
      </c>
      <c r="S36" s="101">
        <v>241</v>
      </c>
      <c r="T36" s="101">
        <v>0</v>
      </c>
      <c r="U36" s="101">
        <v>0</v>
      </c>
      <c r="V36" s="101">
        <v>411</v>
      </c>
      <c r="W36" s="101">
        <v>411</v>
      </c>
      <c r="X36" s="101">
        <v>0</v>
      </c>
      <c r="Y36" s="101">
        <v>0</v>
      </c>
      <c r="Z36" s="101">
        <v>145</v>
      </c>
      <c r="AA36" s="101">
        <v>20</v>
      </c>
      <c r="AB36" s="101">
        <v>1</v>
      </c>
      <c r="AC36" s="101">
        <v>41</v>
      </c>
      <c r="AD36" s="101">
        <v>19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2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2</v>
      </c>
      <c r="W37" s="101">
        <v>2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21</v>
      </c>
      <c r="E38" s="101">
        <v>121</v>
      </c>
      <c r="F38" s="101">
        <v>38</v>
      </c>
      <c r="G38" s="101">
        <v>3</v>
      </c>
      <c r="H38" s="101">
        <v>271</v>
      </c>
      <c r="I38" s="101">
        <v>715</v>
      </c>
      <c r="J38" s="101">
        <v>1</v>
      </c>
      <c r="K38" s="101">
        <v>180</v>
      </c>
      <c r="L38" s="101">
        <v>0</v>
      </c>
      <c r="M38" s="101">
        <v>0</v>
      </c>
      <c r="N38" s="101">
        <v>28</v>
      </c>
      <c r="O38" s="101">
        <v>0</v>
      </c>
      <c r="P38" s="101">
        <v>0</v>
      </c>
      <c r="Q38" s="101">
        <v>89</v>
      </c>
      <c r="R38" s="101">
        <v>1</v>
      </c>
      <c r="S38" s="101">
        <v>517</v>
      </c>
      <c r="T38" s="101">
        <v>7</v>
      </c>
      <c r="U38" s="101">
        <v>7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112</v>
      </c>
      <c r="AB38" s="101">
        <v>2</v>
      </c>
      <c r="AC38" s="101">
        <v>232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12</v>
      </c>
      <c r="F39" s="101">
        <v>1</v>
      </c>
      <c r="G39" s="101">
        <v>1</v>
      </c>
      <c r="H39" s="101">
        <v>12</v>
      </c>
      <c r="I39" s="101">
        <v>53</v>
      </c>
      <c r="J39" s="101">
        <v>0</v>
      </c>
      <c r="K39" s="101">
        <v>31</v>
      </c>
      <c r="L39" s="101">
        <v>0</v>
      </c>
      <c r="M39" s="101">
        <v>0</v>
      </c>
      <c r="N39" s="101">
        <v>8</v>
      </c>
      <c r="O39" s="101">
        <v>0</v>
      </c>
      <c r="P39" s="101">
        <v>0</v>
      </c>
      <c r="Q39" s="101">
        <v>12</v>
      </c>
      <c r="R39" s="101">
        <v>0</v>
      </c>
      <c r="S39" s="101">
        <v>95</v>
      </c>
      <c r="T39" s="101">
        <v>4</v>
      </c>
      <c r="U39" s="101">
        <v>4</v>
      </c>
      <c r="V39" s="101">
        <v>110</v>
      </c>
      <c r="W39" s="101">
        <v>110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16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30</v>
      </c>
      <c r="F40" s="101">
        <v>8</v>
      </c>
      <c r="G40" s="101">
        <v>0</v>
      </c>
      <c r="H40" s="101">
        <v>75</v>
      </c>
      <c r="I40" s="101">
        <v>127</v>
      </c>
      <c r="J40" s="101">
        <v>2</v>
      </c>
      <c r="K40" s="101">
        <v>88</v>
      </c>
      <c r="L40" s="101">
        <v>1</v>
      </c>
      <c r="M40" s="101">
        <v>0</v>
      </c>
      <c r="N40" s="101">
        <v>14</v>
      </c>
      <c r="O40" s="101">
        <v>0</v>
      </c>
      <c r="P40" s="101">
        <v>0</v>
      </c>
      <c r="Q40" s="101">
        <v>74</v>
      </c>
      <c r="R40" s="101">
        <v>4</v>
      </c>
      <c r="S40" s="101">
        <v>207</v>
      </c>
      <c r="T40" s="101">
        <v>6</v>
      </c>
      <c r="U40" s="101">
        <v>6</v>
      </c>
      <c r="V40" s="101">
        <v>252</v>
      </c>
      <c r="W40" s="101">
        <v>252</v>
      </c>
      <c r="X40" s="101">
        <v>0</v>
      </c>
      <c r="Y40" s="101">
        <v>0</v>
      </c>
      <c r="Z40" s="101">
        <v>72</v>
      </c>
      <c r="AA40" s="101">
        <v>25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149</v>
      </c>
      <c r="E41" s="101">
        <v>254</v>
      </c>
      <c r="F41" s="101">
        <v>164</v>
      </c>
      <c r="G41" s="101">
        <v>36</v>
      </c>
      <c r="H41" s="101">
        <v>609</v>
      </c>
      <c r="I41" s="101">
        <v>1795</v>
      </c>
      <c r="J41" s="101">
        <v>35</v>
      </c>
      <c r="K41" s="101">
        <v>899</v>
      </c>
      <c r="L41" s="101">
        <v>4</v>
      </c>
      <c r="M41" s="101">
        <v>0</v>
      </c>
      <c r="N41" s="101">
        <v>173</v>
      </c>
      <c r="O41" s="101">
        <v>2</v>
      </c>
      <c r="P41" s="101">
        <v>0</v>
      </c>
      <c r="Q41" s="101">
        <v>658</v>
      </c>
      <c r="R41" s="101">
        <v>6</v>
      </c>
      <c r="S41" s="101">
        <v>1265</v>
      </c>
      <c r="T41" s="101">
        <v>77</v>
      </c>
      <c r="U41" s="101">
        <v>77</v>
      </c>
      <c r="V41" s="101">
        <v>1634</v>
      </c>
      <c r="W41" s="101">
        <v>1634</v>
      </c>
      <c r="X41" s="101">
        <v>0</v>
      </c>
      <c r="Y41" s="101">
        <v>9</v>
      </c>
      <c r="Z41" s="101">
        <v>541</v>
      </c>
      <c r="AA41" s="101">
        <v>135</v>
      </c>
      <c r="AB41" s="101">
        <v>1</v>
      </c>
      <c r="AC41" s="101">
        <v>331</v>
      </c>
      <c r="AD41" s="101">
        <v>75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25</v>
      </c>
      <c r="D42" s="101">
        <v>313</v>
      </c>
      <c r="E42" s="101">
        <v>846</v>
      </c>
      <c r="F42" s="101">
        <v>375</v>
      </c>
      <c r="G42" s="101">
        <v>27</v>
      </c>
      <c r="H42" s="101">
        <v>992</v>
      </c>
      <c r="I42" s="101">
        <v>1538</v>
      </c>
      <c r="J42" s="101">
        <v>54</v>
      </c>
      <c r="K42" s="101">
        <v>2170</v>
      </c>
      <c r="L42" s="101">
        <v>16</v>
      </c>
      <c r="M42" s="101">
        <v>0</v>
      </c>
      <c r="N42" s="101">
        <v>222</v>
      </c>
      <c r="O42" s="101">
        <v>30</v>
      </c>
      <c r="P42" s="101">
        <v>12</v>
      </c>
      <c r="Q42" s="101">
        <v>1273</v>
      </c>
      <c r="R42" s="101">
        <v>30</v>
      </c>
      <c r="S42" s="101">
        <v>2674</v>
      </c>
      <c r="T42" s="101">
        <v>62</v>
      </c>
      <c r="U42" s="101">
        <v>62</v>
      </c>
      <c r="V42" s="101">
        <v>3340</v>
      </c>
      <c r="W42" s="101">
        <v>3340</v>
      </c>
      <c r="X42" s="101">
        <v>12</v>
      </c>
      <c r="Y42" s="101">
        <v>26</v>
      </c>
      <c r="Z42" s="101">
        <v>1183</v>
      </c>
      <c r="AA42" s="101">
        <v>199</v>
      </c>
      <c r="AB42" s="101">
        <v>12</v>
      </c>
      <c r="AC42" s="101">
        <v>448</v>
      </c>
      <c r="AD42" s="101">
        <v>92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16</v>
      </c>
      <c r="D43" s="101">
        <v>65</v>
      </c>
      <c r="E43" s="101">
        <v>338</v>
      </c>
      <c r="F43" s="101">
        <v>131</v>
      </c>
      <c r="G43" s="101">
        <v>20</v>
      </c>
      <c r="H43" s="101">
        <v>341</v>
      </c>
      <c r="I43" s="101">
        <v>697</v>
      </c>
      <c r="J43" s="101">
        <v>21</v>
      </c>
      <c r="K43" s="101">
        <v>515</v>
      </c>
      <c r="L43" s="101">
        <v>0</v>
      </c>
      <c r="M43" s="101">
        <v>0</v>
      </c>
      <c r="N43" s="101">
        <v>102</v>
      </c>
      <c r="O43" s="101">
        <v>8</v>
      </c>
      <c r="P43" s="101">
        <v>0</v>
      </c>
      <c r="Q43" s="101">
        <v>331</v>
      </c>
      <c r="R43" s="101">
        <v>28</v>
      </c>
      <c r="S43" s="101">
        <v>1046</v>
      </c>
      <c r="T43" s="101">
        <v>50</v>
      </c>
      <c r="U43" s="101">
        <v>50</v>
      </c>
      <c r="V43" s="101">
        <v>1161</v>
      </c>
      <c r="W43" s="101">
        <v>1161</v>
      </c>
      <c r="X43" s="101">
        <v>2</v>
      </c>
      <c r="Y43" s="101">
        <v>2</v>
      </c>
      <c r="Z43" s="101">
        <v>378</v>
      </c>
      <c r="AA43" s="101">
        <v>75</v>
      </c>
      <c r="AB43" s="101">
        <v>5</v>
      </c>
      <c r="AC43" s="101">
        <v>153</v>
      </c>
      <c r="AD43" s="101">
        <v>33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3</v>
      </c>
      <c r="G44" s="101">
        <v>0</v>
      </c>
      <c r="H44" s="101">
        <v>6</v>
      </c>
      <c r="I44" s="101">
        <v>21</v>
      </c>
      <c r="J44" s="101">
        <v>0</v>
      </c>
      <c r="K44" s="101">
        <v>2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12</v>
      </c>
      <c r="T44" s="101">
        <v>0</v>
      </c>
      <c r="U44" s="101">
        <v>0</v>
      </c>
      <c r="V44" s="101">
        <v>10</v>
      </c>
      <c r="W44" s="101">
        <v>10</v>
      </c>
      <c r="X44" s="101">
        <v>0</v>
      </c>
      <c r="Y44" s="101">
        <v>0</v>
      </c>
      <c r="Z44" s="101">
        <v>4</v>
      </c>
      <c r="AA44" s="101">
        <v>5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2</v>
      </c>
      <c r="D45" s="101">
        <v>176</v>
      </c>
      <c r="E45" s="101">
        <v>236</v>
      </c>
      <c r="F45" s="101">
        <v>164</v>
      </c>
      <c r="G45" s="101">
        <v>23</v>
      </c>
      <c r="H45" s="101">
        <v>488</v>
      </c>
      <c r="I45" s="101">
        <v>918</v>
      </c>
      <c r="J45" s="101">
        <v>16</v>
      </c>
      <c r="K45" s="101">
        <v>684</v>
      </c>
      <c r="L45" s="101">
        <v>5</v>
      </c>
      <c r="M45" s="101">
        <v>1</v>
      </c>
      <c r="N45" s="101">
        <v>174</v>
      </c>
      <c r="O45" s="101">
        <v>7</v>
      </c>
      <c r="P45" s="101">
        <v>2</v>
      </c>
      <c r="Q45" s="101">
        <v>524</v>
      </c>
      <c r="R45" s="101">
        <v>13</v>
      </c>
      <c r="S45" s="101">
        <v>1159</v>
      </c>
      <c r="T45" s="101">
        <v>57</v>
      </c>
      <c r="U45" s="101">
        <v>57</v>
      </c>
      <c r="V45" s="101">
        <v>1176</v>
      </c>
      <c r="W45" s="101">
        <v>1176</v>
      </c>
      <c r="X45" s="101">
        <v>1</v>
      </c>
      <c r="Y45" s="101">
        <v>12</v>
      </c>
      <c r="Z45" s="101">
        <v>293</v>
      </c>
      <c r="AA45" s="101">
        <v>67</v>
      </c>
      <c r="AB45" s="101">
        <v>5</v>
      </c>
      <c r="AC45" s="101">
        <v>119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1</v>
      </c>
      <c r="D46" s="101">
        <v>2</v>
      </c>
      <c r="E46" s="101">
        <v>4</v>
      </c>
      <c r="F46" s="101">
        <v>4</v>
      </c>
      <c r="G46" s="101">
        <v>0</v>
      </c>
      <c r="H46" s="101">
        <v>13</v>
      </c>
      <c r="I46" s="101">
        <v>35</v>
      </c>
      <c r="J46" s="101">
        <v>0</v>
      </c>
      <c r="K46" s="101">
        <v>6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3</v>
      </c>
      <c r="U46" s="101">
        <v>3</v>
      </c>
      <c r="V46" s="101">
        <v>26</v>
      </c>
      <c r="W46" s="101">
        <v>26</v>
      </c>
      <c r="X46" s="101">
        <v>1</v>
      </c>
      <c r="Y46" s="101">
        <v>0</v>
      </c>
      <c r="Z46" s="101">
        <v>2</v>
      </c>
      <c r="AA46" s="101">
        <v>4</v>
      </c>
      <c r="AB46" s="101">
        <v>0</v>
      </c>
      <c r="AC46" s="101">
        <v>13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122</v>
      </c>
      <c r="E47" s="101">
        <v>391</v>
      </c>
      <c r="F47" s="101">
        <v>266</v>
      </c>
      <c r="G47" s="101">
        <v>31</v>
      </c>
      <c r="H47" s="101">
        <v>823</v>
      </c>
      <c r="I47" s="101">
        <v>1536</v>
      </c>
      <c r="J47" s="101">
        <v>39</v>
      </c>
      <c r="K47" s="101">
        <v>701</v>
      </c>
      <c r="L47" s="101">
        <v>4</v>
      </c>
      <c r="M47" s="101">
        <v>0</v>
      </c>
      <c r="N47" s="101">
        <v>109</v>
      </c>
      <c r="O47" s="101">
        <v>2</v>
      </c>
      <c r="P47" s="101">
        <v>0</v>
      </c>
      <c r="Q47" s="101">
        <v>839</v>
      </c>
      <c r="R47" s="101">
        <v>0</v>
      </c>
      <c r="S47" s="101">
        <v>1254</v>
      </c>
      <c r="T47" s="101">
        <v>51</v>
      </c>
      <c r="U47" s="101">
        <v>51</v>
      </c>
      <c r="V47" s="101">
        <v>1715</v>
      </c>
      <c r="W47" s="101">
        <v>1715</v>
      </c>
      <c r="X47" s="101">
        <v>0</v>
      </c>
      <c r="Y47" s="101">
        <v>0</v>
      </c>
      <c r="Z47" s="101">
        <v>416</v>
      </c>
      <c r="AA47" s="101">
        <v>179</v>
      </c>
      <c r="AB47" s="101">
        <v>6</v>
      </c>
      <c r="AC47" s="101">
        <v>412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6</v>
      </c>
      <c r="D48" s="101">
        <v>34</v>
      </c>
      <c r="E48" s="101">
        <v>191</v>
      </c>
      <c r="F48" s="101">
        <v>37</v>
      </c>
      <c r="G48" s="101">
        <v>13</v>
      </c>
      <c r="H48" s="101">
        <v>176</v>
      </c>
      <c r="I48" s="101">
        <v>478</v>
      </c>
      <c r="J48" s="101">
        <v>3</v>
      </c>
      <c r="K48" s="101">
        <v>382</v>
      </c>
      <c r="L48" s="101">
        <v>0</v>
      </c>
      <c r="M48" s="101">
        <v>0</v>
      </c>
      <c r="N48" s="101">
        <v>125</v>
      </c>
      <c r="O48" s="101">
        <v>12</v>
      </c>
      <c r="P48" s="101">
        <v>7</v>
      </c>
      <c r="Q48" s="101">
        <v>170</v>
      </c>
      <c r="R48" s="101">
        <v>12</v>
      </c>
      <c r="S48" s="101">
        <v>830</v>
      </c>
      <c r="T48" s="101">
        <v>39</v>
      </c>
      <c r="U48" s="101">
        <v>39</v>
      </c>
      <c r="V48" s="101">
        <v>551</v>
      </c>
      <c r="W48" s="101">
        <v>551</v>
      </c>
      <c r="X48" s="101">
        <v>5</v>
      </c>
      <c r="Y48" s="101">
        <v>0</v>
      </c>
      <c r="Z48" s="101">
        <v>195</v>
      </c>
      <c r="AA48" s="101">
        <v>60</v>
      </c>
      <c r="AB48" s="101">
        <v>1</v>
      </c>
      <c r="AC48" s="101">
        <v>80</v>
      </c>
      <c r="AD48" s="101">
        <v>93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23</v>
      </c>
      <c r="D49" s="101">
        <v>138</v>
      </c>
      <c r="E49" s="101">
        <v>464</v>
      </c>
      <c r="F49" s="101">
        <v>266</v>
      </c>
      <c r="G49" s="101">
        <v>70</v>
      </c>
      <c r="H49" s="101">
        <v>969</v>
      </c>
      <c r="I49" s="101">
        <v>1332</v>
      </c>
      <c r="J49" s="101">
        <v>51</v>
      </c>
      <c r="K49" s="101">
        <v>925</v>
      </c>
      <c r="L49" s="101">
        <v>0</v>
      </c>
      <c r="M49" s="101">
        <v>0</v>
      </c>
      <c r="N49" s="101">
        <v>102</v>
      </c>
      <c r="O49" s="101">
        <v>14</v>
      </c>
      <c r="P49" s="101">
        <v>3</v>
      </c>
      <c r="Q49" s="101">
        <v>868</v>
      </c>
      <c r="R49" s="101">
        <v>22</v>
      </c>
      <c r="S49" s="101">
        <v>1713</v>
      </c>
      <c r="T49" s="101">
        <v>101</v>
      </c>
      <c r="U49" s="101">
        <v>101</v>
      </c>
      <c r="V49" s="101">
        <v>1741</v>
      </c>
      <c r="W49" s="101">
        <v>1741</v>
      </c>
      <c r="X49" s="101">
        <v>17</v>
      </c>
      <c r="Y49" s="101">
        <v>21</v>
      </c>
      <c r="Z49" s="101">
        <v>677</v>
      </c>
      <c r="AA49" s="101">
        <v>85</v>
      </c>
      <c r="AB49" s="101">
        <v>15</v>
      </c>
      <c r="AC49" s="101">
        <v>301</v>
      </c>
      <c r="AD49" s="101">
        <v>76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33</v>
      </c>
      <c r="E50" s="101">
        <v>408</v>
      </c>
      <c r="F50" s="101">
        <v>85</v>
      </c>
      <c r="G50" s="101">
        <v>5</v>
      </c>
      <c r="H50" s="101">
        <v>303</v>
      </c>
      <c r="I50" s="101">
        <v>363</v>
      </c>
      <c r="J50" s="101">
        <v>64</v>
      </c>
      <c r="K50" s="101">
        <v>399</v>
      </c>
      <c r="L50" s="101">
        <v>19</v>
      </c>
      <c r="M50" s="101">
        <v>0</v>
      </c>
      <c r="N50" s="101">
        <v>63</v>
      </c>
      <c r="O50" s="101">
        <v>6</v>
      </c>
      <c r="P50" s="101">
        <v>1</v>
      </c>
      <c r="Q50" s="101">
        <v>340</v>
      </c>
      <c r="R50" s="101">
        <v>18</v>
      </c>
      <c r="S50" s="101">
        <v>786</v>
      </c>
      <c r="T50" s="101">
        <v>8</v>
      </c>
      <c r="U50" s="101">
        <v>8</v>
      </c>
      <c r="V50" s="101">
        <v>735</v>
      </c>
      <c r="W50" s="101">
        <v>735</v>
      </c>
      <c r="X50" s="101">
        <v>1</v>
      </c>
      <c r="Y50" s="101">
        <v>3</v>
      </c>
      <c r="Z50" s="101">
        <v>554</v>
      </c>
      <c r="AA50" s="101">
        <v>101</v>
      </c>
      <c r="AB50" s="101">
        <v>6</v>
      </c>
      <c r="AC50" s="101">
        <v>256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55</v>
      </c>
      <c r="E51" s="101">
        <v>261</v>
      </c>
      <c r="F51" s="101">
        <v>28</v>
      </c>
      <c r="G51" s="101">
        <v>11</v>
      </c>
      <c r="H51" s="101">
        <v>200</v>
      </c>
      <c r="I51" s="101">
        <v>290</v>
      </c>
      <c r="J51" s="101">
        <v>10</v>
      </c>
      <c r="K51" s="101">
        <v>388</v>
      </c>
      <c r="L51" s="101">
        <v>0</v>
      </c>
      <c r="M51" s="101">
        <v>0</v>
      </c>
      <c r="N51" s="101">
        <v>184</v>
      </c>
      <c r="O51" s="101">
        <v>8</v>
      </c>
      <c r="P51" s="101">
        <v>3</v>
      </c>
      <c r="Q51" s="101">
        <v>515</v>
      </c>
      <c r="R51" s="101">
        <v>19</v>
      </c>
      <c r="S51" s="101">
        <v>0</v>
      </c>
      <c r="T51" s="101">
        <v>52</v>
      </c>
      <c r="U51" s="101">
        <v>52</v>
      </c>
      <c r="V51" s="101">
        <v>871</v>
      </c>
      <c r="W51" s="101">
        <v>871</v>
      </c>
      <c r="X51" s="101">
        <v>3</v>
      </c>
      <c r="Y51" s="101">
        <v>28</v>
      </c>
      <c r="Z51" s="101">
        <v>72</v>
      </c>
      <c r="AA51" s="101">
        <v>41</v>
      </c>
      <c r="AB51" s="101">
        <v>17</v>
      </c>
      <c r="AC51" s="101">
        <v>62</v>
      </c>
      <c r="AD51" s="101">
        <v>37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8</v>
      </c>
      <c r="E52" s="101">
        <v>133</v>
      </c>
      <c r="F52" s="101">
        <v>79</v>
      </c>
      <c r="G52" s="101">
        <v>0</v>
      </c>
      <c r="H52" s="101">
        <v>264</v>
      </c>
      <c r="I52" s="101">
        <v>618</v>
      </c>
      <c r="J52" s="101">
        <v>11</v>
      </c>
      <c r="K52" s="101">
        <v>267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107</v>
      </c>
      <c r="R52" s="101">
        <v>2</v>
      </c>
      <c r="S52" s="101">
        <v>159</v>
      </c>
      <c r="T52" s="101">
        <v>9</v>
      </c>
      <c r="U52" s="101">
        <v>9</v>
      </c>
      <c r="V52" s="101">
        <v>395</v>
      </c>
      <c r="W52" s="101">
        <v>296</v>
      </c>
      <c r="X52" s="101">
        <v>1</v>
      </c>
      <c r="Y52" s="101">
        <v>1</v>
      </c>
      <c r="Z52" s="101">
        <v>249</v>
      </c>
      <c r="AA52" s="101">
        <v>57</v>
      </c>
      <c r="AB52" s="101">
        <v>0</v>
      </c>
      <c r="AC52" s="101">
        <v>54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17</v>
      </c>
      <c r="E53" s="101">
        <v>177</v>
      </c>
      <c r="F53" s="101">
        <v>32</v>
      </c>
      <c r="G53" s="101">
        <v>8</v>
      </c>
      <c r="H53" s="101">
        <v>227</v>
      </c>
      <c r="I53" s="101">
        <v>687</v>
      </c>
      <c r="J53" s="101">
        <v>3</v>
      </c>
      <c r="K53" s="101">
        <v>197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135</v>
      </c>
      <c r="R53" s="101">
        <v>0</v>
      </c>
      <c r="S53" s="101">
        <v>358</v>
      </c>
      <c r="T53" s="101">
        <v>16</v>
      </c>
      <c r="U53" s="101">
        <v>16</v>
      </c>
      <c r="V53" s="101">
        <v>390</v>
      </c>
      <c r="W53" s="101">
        <v>390</v>
      </c>
      <c r="X53" s="101">
        <v>0</v>
      </c>
      <c r="Y53" s="101">
        <v>0</v>
      </c>
      <c r="Z53" s="101">
        <v>124</v>
      </c>
      <c r="AA53" s="101">
        <v>145</v>
      </c>
      <c r="AB53" s="101">
        <v>1</v>
      </c>
      <c r="AC53" s="101">
        <v>114</v>
      </c>
      <c r="AD53" s="101">
        <v>22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25</v>
      </c>
      <c r="E54" s="101">
        <v>74</v>
      </c>
      <c r="F54" s="101">
        <v>31</v>
      </c>
      <c r="G54" s="101">
        <v>2</v>
      </c>
      <c r="H54" s="101">
        <v>110</v>
      </c>
      <c r="I54" s="101">
        <v>137</v>
      </c>
      <c r="J54" s="101">
        <v>0</v>
      </c>
      <c r="K54" s="101">
        <v>120</v>
      </c>
      <c r="L54" s="101">
        <v>0</v>
      </c>
      <c r="M54" s="101">
        <v>0</v>
      </c>
      <c r="N54" s="101">
        <v>16</v>
      </c>
      <c r="O54" s="101">
        <v>1</v>
      </c>
      <c r="P54" s="101">
        <v>0</v>
      </c>
      <c r="Q54" s="101">
        <v>88</v>
      </c>
      <c r="R54" s="101">
        <v>3</v>
      </c>
      <c r="S54" s="101">
        <v>173</v>
      </c>
      <c r="T54" s="101">
        <v>14</v>
      </c>
      <c r="U54" s="101">
        <v>14</v>
      </c>
      <c r="V54" s="101">
        <v>224</v>
      </c>
      <c r="W54" s="101">
        <v>224</v>
      </c>
      <c r="X54" s="101">
        <v>0</v>
      </c>
      <c r="Y54" s="101">
        <v>1</v>
      </c>
      <c r="Z54" s="101">
        <v>83</v>
      </c>
      <c r="AA54" s="101">
        <v>28</v>
      </c>
      <c r="AB54" s="101">
        <v>0</v>
      </c>
      <c r="AC54" s="101">
        <v>45</v>
      </c>
      <c r="AD54" s="101">
        <v>10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13</v>
      </c>
      <c r="D55" s="101">
        <v>60</v>
      </c>
      <c r="E55" s="101">
        <v>161</v>
      </c>
      <c r="F55" s="101">
        <v>45</v>
      </c>
      <c r="G55" s="101">
        <v>11</v>
      </c>
      <c r="H55" s="101">
        <v>340</v>
      </c>
      <c r="I55" s="101">
        <v>582</v>
      </c>
      <c r="J55" s="101">
        <v>13</v>
      </c>
      <c r="K55" s="101">
        <v>529</v>
      </c>
      <c r="L55" s="101">
        <v>13</v>
      </c>
      <c r="M55" s="101">
        <v>0</v>
      </c>
      <c r="N55" s="101">
        <v>29</v>
      </c>
      <c r="O55" s="101">
        <v>6</v>
      </c>
      <c r="P55" s="101">
        <v>0</v>
      </c>
      <c r="Q55" s="101">
        <v>198</v>
      </c>
      <c r="R55" s="101">
        <v>4</v>
      </c>
      <c r="S55" s="101">
        <v>485</v>
      </c>
      <c r="T55" s="101">
        <v>4</v>
      </c>
      <c r="U55" s="101">
        <v>4</v>
      </c>
      <c r="V55" s="101">
        <v>787</v>
      </c>
      <c r="W55" s="101">
        <v>787</v>
      </c>
      <c r="X55" s="101">
        <v>1</v>
      </c>
      <c r="Y55" s="101">
        <v>4</v>
      </c>
      <c r="Z55" s="101">
        <v>256</v>
      </c>
      <c r="AA55" s="101">
        <v>57</v>
      </c>
      <c r="AB55" s="101">
        <v>4</v>
      </c>
      <c r="AC55" s="101">
        <v>119</v>
      </c>
      <c r="AD55" s="101">
        <v>17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8</v>
      </c>
      <c r="E56" s="101">
        <v>43</v>
      </c>
      <c r="F56" s="101">
        <v>28</v>
      </c>
      <c r="G56" s="101">
        <v>5</v>
      </c>
      <c r="H56" s="101">
        <v>78</v>
      </c>
      <c r="I56" s="101">
        <v>181</v>
      </c>
      <c r="J56" s="101">
        <v>7</v>
      </c>
      <c r="K56" s="101">
        <v>117</v>
      </c>
      <c r="L56" s="101">
        <v>1</v>
      </c>
      <c r="M56" s="101">
        <v>0</v>
      </c>
      <c r="N56" s="101">
        <v>4</v>
      </c>
      <c r="O56" s="101">
        <v>0</v>
      </c>
      <c r="P56" s="101">
        <v>0</v>
      </c>
      <c r="Q56" s="101">
        <v>60</v>
      </c>
      <c r="R56" s="101">
        <v>1</v>
      </c>
      <c r="S56" s="101">
        <v>126</v>
      </c>
      <c r="T56" s="101">
        <v>4</v>
      </c>
      <c r="U56" s="101">
        <v>4</v>
      </c>
      <c r="V56" s="101">
        <v>162</v>
      </c>
      <c r="W56" s="101">
        <v>162</v>
      </c>
      <c r="X56" s="101">
        <v>0</v>
      </c>
      <c r="Y56" s="101">
        <v>0</v>
      </c>
      <c r="Z56" s="101">
        <v>42</v>
      </c>
      <c r="AA56" s="101">
        <v>48</v>
      </c>
      <c r="AB56" s="101">
        <v>0</v>
      </c>
      <c r="AC56" s="101">
        <v>52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423</v>
      </c>
      <c r="E57" s="101">
        <v>1225</v>
      </c>
      <c r="F57" s="101">
        <v>636</v>
      </c>
      <c r="G57" s="101">
        <v>87</v>
      </c>
      <c r="H57" s="101">
        <v>1869</v>
      </c>
      <c r="I57" s="101">
        <v>3687</v>
      </c>
      <c r="J57" s="101">
        <v>171</v>
      </c>
      <c r="K57" s="101">
        <v>2603</v>
      </c>
      <c r="L57" s="101">
        <v>36</v>
      </c>
      <c r="M57" s="101">
        <v>0</v>
      </c>
      <c r="N57" s="101">
        <v>64</v>
      </c>
      <c r="O57" s="101">
        <v>21</v>
      </c>
      <c r="P57" s="101">
        <v>3</v>
      </c>
      <c r="Q57" s="101">
        <v>1436</v>
      </c>
      <c r="R57" s="101">
        <v>23</v>
      </c>
      <c r="S57" s="101">
        <v>3879</v>
      </c>
      <c r="T57" s="101">
        <v>42</v>
      </c>
      <c r="U57" s="101">
        <v>42</v>
      </c>
      <c r="V57" s="101">
        <v>8753</v>
      </c>
      <c r="W57" s="101">
        <v>8753</v>
      </c>
      <c r="X57" s="101">
        <v>7</v>
      </c>
      <c r="Y57" s="101">
        <v>4</v>
      </c>
      <c r="Z57" s="101">
        <v>2090</v>
      </c>
      <c r="AA57" s="101">
        <v>302</v>
      </c>
      <c r="AB57" s="101">
        <v>13</v>
      </c>
      <c r="AC57" s="101">
        <v>842</v>
      </c>
      <c r="AD57" s="101">
        <v>259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31</v>
      </c>
      <c r="F58" s="101">
        <v>2</v>
      </c>
      <c r="G58" s="101">
        <v>0</v>
      </c>
      <c r="H58" s="101">
        <v>35</v>
      </c>
      <c r="I58" s="101">
        <v>104</v>
      </c>
      <c r="J58" s="101">
        <v>0</v>
      </c>
      <c r="K58" s="101">
        <v>67</v>
      </c>
      <c r="L58" s="101">
        <v>0</v>
      </c>
      <c r="M58" s="101">
        <v>0</v>
      </c>
      <c r="N58" s="101">
        <v>13</v>
      </c>
      <c r="O58" s="101">
        <v>0</v>
      </c>
      <c r="P58" s="101">
        <v>0</v>
      </c>
      <c r="Q58" s="101">
        <v>16</v>
      </c>
      <c r="R58" s="101">
        <v>1</v>
      </c>
      <c r="S58" s="101">
        <v>120</v>
      </c>
      <c r="T58" s="101">
        <v>7</v>
      </c>
      <c r="U58" s="101">
        <v>7</v>
      </c>
      <c r="V58" s="101">
        <v>193</v>
      </c>
      <c r="W58" s="101">
        <v>193</v>
      </c>
      <c r="X58" s="101">
        <v>0</v>
      </c>
      <c r="Y58" s="101">
        <v>0</v>
      </c>
      <c r="Z58" s="101">
        <v>49</v>
      </c>
      <c r="AA58" s="101">
        <v>18</v>
      </c>
      <c r="AB58" s="101">
        <v>0</v>
      </c>
      <c r="AC58" s="101">
        <v>25</v>
      </c>
      <c r="AD58" s="101">
        <v>5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885</v>
      </c>
      <c r="D59" s="101">
        <v>3948</v>
      </c>
      <c r="E59" s="101">
        <v>8658</v>
      </c>
      <c r="F59" s="101">
        <v>9723</v>
      </c>
      <c r="G59" s="101">
        <v>2341</v>
      </c>
      <c r="H59" s="101">
        <v>18767</v>
      </c>
      <c r="I59" s="101">
        <v>27341</v>
      </c>
      <c r="J59" s="101">
        <v>1721</v>
      </c>
      <c r="K59" s="101">
        <v>28716</v>
      </c>
      <c r="L59" s="101">
        <v>386</v>
      </c>
      <c r="M59" s="101">
        <v>5</v>
      </c>
      <c r="N59" s="101">
        <v>2136</v>
      </c>
      <c r="O59" s="101">
        <v>114</v>
      </c>
      <c r="P59" s="101">
        <v>10</v>
      </c>
      <c r="Q59" s="101">
        <v>14586</v>
      </c>
      <c r="R59" s="101">
        <v>202</v>
      </c>
      <c r="S59" s="101">
        <v>37377</v>
      </c>
      <c r="T59" s="101">
        <v>840</v>
      </c>
      <c r="U59" s="101">
        <v>840</v>
      </c>
      <c r="V59" s="101">
        <v>58655</v>
      </c>
      <c r="W59" s="101">
        <v>58655</v>
      </c>
      <c r="X59" s="101">
        <v>97</v>
      </c>
      <c r="Y59" s="101">
        <v>29</v>
      </c>
      <c r="Z59" s="101">
        <v>12001</v>
      </c>
      <c r="AA59" s="101">
        <v>1174</v>
      </c>
      <c r="AB59" s="101">
        <v>92</v>
      </c>
      <c r="AC59" s="101">
        <v>5520</v>
      </c>
      <c r="AD59" s="101">
        <v>1790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4</v>
      </c>
      <c r="I60" s="101">
        <v>41</v>
      </c>
      <c r="J60" s="101">
        <v>0</v>
      </c>
      <c r="K60" s="101">
        <v>31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4</v>
      </c>
      <c r="R60" s="101">
        <v>0</v>
      </c>
      <c r="S60" s="101">
        <v>97</v>
      </c>
      <c r="T60" s="101">
        <v>0</v>
      </c>
      <c r="U60" s="101">
        <v>0</v>
      </c>
      <c r="V60" s="101">
        <v>143</v>
      </c>
      <c r="W60" s="101">
        <v>143</v>
      </c>
      <c r="X60" s="101">
        <v>0</v>
      </c>
      <c r="Y60" s="101">
        <v>0</v>
      </c>
      <c r="Z60" s="101">
        <v>43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65</v>
      </c>
      <c r="E61" s="101">
        <v>277</v>
      </c>
      <c r="F61" s="101">
        <v>108</v>
      </c>
      <c r="G61" s="101">
        <v>21</v>
      </c>
      <c r="H61" s="101">
        <v>688</v>
      </c>
      <c r="I61" s="101">
        <v>1429</v>
      </c>
      <c r="J61" s="101">
        <v>8</v>
      </c>
      <c r="K61" s="101">
        <v>691</v>
      </c>
      <c r="L61" s="101">
        <v>1</v>
      </c>
      <c r="M61" s="101">
        <v>0</v>
      </c>
      <c r="N61" s="101">
        <v>74</v>
      </c>
      <c r="O61" s="101">
        <v>4</v>
      </c>
      <c r="P61" s="101">
        <v>0</v>
      </c>
      <c r="Q61" s="101">
        <v>298</v>
      </c>
      <c r="R61" s="101">
        <v>1</v>
      </c>
      <c r="S61" s="101">
        <v>742</v>
      </c>
      <c r="T61" s="101">
        <v>33</v>
      </c>
      <c r="U61" s="101">
        <v>33</v>
      </c>
      <c r="V61" s="101">
        <v>903</v>
      </c>
      <c r="W61" s="101">
        <v>903</v>
      </c>
      <c r="X61" s="101">
        <v>3</v>
      </c>
      <c r="Y61" s="101">
        <v>9</v>
      </c>
      <c r="Z61" s="101">
        <v>298</v>
      </c>
      <c r="AA61" s="101">
        <v>228</v>
      </c>
      <c r="AB61" s="101">
        <v>1</v>
      </c>
      <c r="AC61" s="101">
        <v>482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1688</v>
      </c>
      <c r="D64" s="62">
        <f t="shared" si="0"/>
        <v>9520</v>
      </c>
      <c r="E64" s="62">
        <f t="shared" si="0"/>
        <v>26661</v>
      </c>
      <c r="F64" s="62">
        <f t="shared" si="0"/>
        <v>18248</v>
      </c>
      <c r="G64" s="62">
        <f t="shared" si="0"/>
        <v>3787</v>
      </c>
      <c r="H64" s="62">
        <f t="shared" si="0"/>
        <v>50491</v>
      </c>
      <c r="I64" s="62">
        <f t="shared" si="0"/>
        <v>88385</v>
      </c>
      <c r="J64" s="64">
        <f t="shared" si="0"/>
        <v>3069</v>
      </c>
      <c r="K64" s="64">
        <f t="shared" si="0"/>
        <v>67585</v>
      </c>
      <c r="L64" s="62">
        <f t="shared" si="0"/>
        <v>880</v>
      </c>
      <c r="M64" s="62">
        <f t="shared" si="0"/>
        <v>43</v>
      </c>
      <c r="N64" s="62">
        <f t="shared" si="0"/>
        <v>9154</v>
      </c>
      <c r="O64" s="62">
        <f t="shared" si="0"/>
        <v>531</v>
      </c>
      <c r="P64" s="62">
        <f t="shared" si="0"/>
        <v>124</v>
      </c>
      <c r="Q64" s="62">
        <f t="shared" si="0"/>
        <v>46834</v>
      </c>
      <c r="R64" s="64">
        <f t="shared" si="0"/>
        <v>1021</v>
      </c>
      <c r="S64" s="62">
        <f t="shared" si="0"/>
        <v>113451</v>
      </c>
      <c r="T64" s="62"/>
      <c r="U64" s="62">
        <f>SUM(U3:U61)</f>
        <v>3863</v>
      </c>
      <c r="V64" s="63"/>
      <c r="W64" s="62">
        <f t="shared" ref="W64:AD64" si="1">SUM(W3:W61)</f>
        <v>142668</v>
      </c>
      <c r="X64" s="62">
        <f t="shared" si="1"/>
        <v>307</v>
      </c>
      <c r="Y64" s="62">
        <f t="shared" si="1"/>
        <v>492</v>
      </c>
      <c r="Z64" s="64">
        <f t="shared" si="1"/>
        <v>35916</v>
      </c>
      <c r="AA64" s="62">
        <f t="shared" si="1"/>
        <v>7804</v>
      </c>
      <c r="AB64" s="62">
        <f t="shared" si="1"/>
        <v>516</v>
      </c>
      <c r="AC64" s="62">
        <f t="shared" si="1"/>
        <v>19199</v>
      </c>
      <c r="AD64" s="64">
        <f t="shared" si="1"/>
        <v>4714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6.3313454108998163E-2</v>
      </c>
      <c r="D65" s="88">
        <f>D64/E64</f>
        <v>0.35707587862420764</v>
      </c>
      <c r="E65" s="77">
        <f>E64/E64</f>
        <v>1</v>
      </c>
      <c r="F65" s="88">
        <f>F64/K64</f>
        <v>0.27000073980912925</v>
      </c>
      <c r="G65" s="88">
        <f>G64/K64</f>
        <v>5.6033143448990158E-2</v>
      </c>
      <c r="H65" s="88">
        <f>H64/K64</f>
        <v>0.74707405489383738</v>
      </c>
      <c r="I65" s="88">
        <f>I64/K64</f>
        <v>1.3077605977657765</v>
      </c>
      <c r="J65" s="88">
        <f>J64/K64</f>
        <v>4.5409484353036919E-2</v>
      </c>
      <c r="K65" s="76">
        <f>K64/K64</f>
        <v>1</v>
      </c>
      <c r="L65" s="75">
        <f>L64/N64</f>
        <v>9.6132838103561283E-2</v>
      </c>
      <c r="M65" s="75">
        <f>M64/N64</f>
        <v>4.697400043696745E-3</v>
      </c>
      <c r="N65" s="76">
        <f>N64/N64</f>
        <v>1</v>
      </c>
      <c r="O65" s="75">
        <f>O64/N64</f>
        <v>5.800742844658073E-2</v>
      </c>
      <c r="P65" s="75">
        <f>P64/N64</f>
        <v>1.3545990823683636E-2</v>
      </c>
      <c r="Q65" s="75">
        <f>Q64/N64</f>
        <v>5.116233340616124</v>
      </c>
      <c r="R65" s="88">
        <f>R64/N64</f>
        <v>0.11153594057242736</v>
      </c>
      <c r="S65" s="77">
        <f>S64/S64</f>
        <v>1</v>
      </c>
      <c r="T65" s="75"/>
      <c r="U65" s="75">
        <f>U64/S64</f>
        <v>3.4049942265824015E-2</v>
      </c>
      <c r="V65" s="75"/>
      <c r="W65" s="75">
        <f>W64/S64</f>
        <v>1.2575296824179603</v>
      </c>
      <c r="X65" s="75">
        <f>X64/S64</f>
        <v>2.7060140501185535E-3</v>
      </c>
      <c r="Y65" s="75">
        <f>Y64/S64</f>
        <v>4.3366739826004178E-3</v>
      </c>
      <c r="Z65" s="88">
        <f>Z64/S64</f>
        <v>0.31657720072983048</v>
      </c>
      <c r="AA65" s="77">
        <f>AA64/AA64</f>
        <v>1</v>
      </c>
      <c r="AB65" s="78">
        <f>AB64/AA64</f>
        <v>6.6119938493080468E-2</v>
      </c>
      <c r="AC65" s="75">
        <f>AC64/AA64</f>
        <v>2.4601486417221938</v>
      </c>
      <c r="AD65" s="90">
        <f>AD64/AA64</f>
        <v>0.6040492055356228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465</v>
      </c>
      <c r="D66" s="66">
        <f>SUMIF(B3:B61, "Europe", D3:D61)</f>
        <v>2624</v>
      </c>
      <c r="E66" s="66">
        <f>SUMIF(B3:B61, "Europe", E3:E61)</f>
        <v>10196</v>
      </c>
      <c r="F66" s="66">
        <f>SUMIF(B3:B61, "Europe", F3:F61)</f>
        <v>3512</v>
      </c>
      <c r="G66" s="66">
        <f>SUMIF(B3:B61, "Europe", G3:G61)</f>
        <v>553</v>
      </c>
      <c r="H66" s="66">
        <f>SUMIF(B3:B61, "Europe", H3:H61)</f>
        <v>13660</v>
      </c>
      <c r="I66" s="66">
        <f>SUMIF(B3:B61, "Europe", I3:I61)</f>
        <v>25980</v>
      </c>
      <c r="J66" s="68">
        <f>SUMIF(B3:B61, "Europe", J3:J61)</f>
        <v>797</v>
      </c>
      <c r="K66" s="68">
        <f>SUMIF(B3:B61, "Europe", K3:K61)</f>
        <v>20806</v>
      </c>
      <c r="L66" s="66">
        <f>SUMIF(B3:B61, "Europe", L3:L61)</f>
        <v>231</v>
      </c>
      <c r="M66" s="66">
        <f>SUMIF(B3:B61, "Europe", M3:M61)</f>
        <v>14</v>
      </c>
      <c r="N66" s="66">
        <f>SUMIF(B3:B61, "Europe", N3:N61)</f>
        <v>4088</v>
      </c>
      <c r="O66" s="66">
        <f>SUMIF(B3:B61, "Europe", O3:O61)</f>
        <v>274</v>
      </c>
      <c r="P66" s="66">
        <f>SUMIF(B3:B61, "Europe", P3:P61)</f>
        <v>95</v>
      </c>
      <c r="Q66" s="66">
        <f>SUMIF(B3:B61, "Europe", Q3:Q61)</f>
        <v>15174</v>
      </c>
      <c r="R66" s="68">
        <f>SUMIF(B3:B61, "Europe", R3:R61)</f>
        <v>620</v>
      </c>
      <c r="S66" s="66">
        <f>SUMIF(B3:B61, "Europe", S3:S61)</f>
        <v>36946</v>
      </c>
      <c r="T66" s="66"/>
      <c r="U66" s="66">
        <f>SUMIF(B3:B61, "Europe", U3:U61)</f>
        <v>1607</v>
      </c>
      <c r="V66" s="67"/>
      <c r="W66" s="66">
        <f>SUMIF(B3:B61, "Europe", W3:W61)</f>
        <v>41379</v>
      </c>
      <c r="X66" s="66">
        <f>SUMIF(B3:B61, "Europe", X3:X61)</f>
        <v>135</v>
      </c>
      <c r="Y66" s="66">
        <f>SUMIF(B3:B61, "Europe", Y3:Y61)</f>
        <v>382</v>
      </c>
      <c r="Z66" s="68">
        <f>SUMIF(B3:B61, "Europe", Z3:Z61)</f>
        <v>15024</v>
      </c>
      <c r="AA66" s="66">
        <f>SUMIF(B3:B61, "Europe", AA3:AA61)</f>
        <v>2452</v>
      </c>
      <c r="AB66" s="66">
        <f>SUMIF(B3:B61, "Europe", AB3:AB61)</f>
        <v>314</v>
      </c>
      <c r="AC66" s="66">
        <f>SUMIF(B3:B61, "Europe", AC3:AC61)</f>
        <v>5382</v>
      </c>
      <c r="AD66" s="68">
        <f>SUMIF(B3:B61, "Europe", AD3:AD61)</f>
        <v>1631</v>
      </c>
      <c r="AE66" s="84"/>
    </row>
    <row r="67" spans="1:47" ht="16" x14ac:dyDescent="0.2">
      <c r="A67" s="69"/>
      <c r="B67" s="70" t="s">
        <v>96</v>
      </c>
      <c r="C67" s="88">
        <f>C66/E66</f>
        <v>4.5606120047077287E-2</v>
      </c>
      <c r="D67" s="88">
        <f>D66/E66</f>
        <v>0.2573558258140447</v>
      </c>
      <c r="E67" s="77">
        <f>E66/E66</f>
        <v>1</v>
      </c>
      <c r="F67" s="88">
        <f>F66/K66</f>
        <v>0.16879746227049888</v>
      </c>
      <c r="G67" s="88">
        <f>G66/K66</f>
        <v>2.6578871479380949E-2</v>
      </c>
      <c r="H67" s="88">
        <f>H66/K66</f>
        <v>0.65654138229356918</v>
      </c>
      <c r="I67" s="88">
        <f>I66/K66</f>
        <v>1.248678265884841</v>
      </c>
      <c r="J67" s="88">
        <f>J66/K66</f>
        <v>3.8306257810247046E-2</v>
      </c>
      <c r="K67" s="76">
        <f>K66/K66</f>
        <v>1</v>
      </c>
      <c r="L67" s="75">
        <f>L66/N66</f>
        <v>5.650684931506849E-2</v>
      </c>
      <c r="M67" s="75">
        <f>M66/N66</f>
        <v>3.4246575342465752E-3</v>
      </c>
      <c r="N67" s="76">
        <f>N66/N66</f>
        <v>1</v>
      </c>
      <c r="O67" s="75">
        <f>O66/N66</f>
        <v>6.7025440313111542E-2</v>
      </c>
      <c r="P67" s="75">
        <f>P66/N66</f>
        <v>2.3238747553816046E-2</v>
      </c>
      <c r="Q67" s="75">
        <f>Q66/N66</f>
        <v>3.7118395303326812</v>
      </c>
      <c r="R67" s="88">
        <f>R66/N66</f>
        <v>0.15166340508806261</v>
      </c>
      <c r="S67" s="77">
        <f>S66/S66</f>
        <v>1</v>
      </c>
      <c r="T67" s="75"/>
      <c r="U67" s="75">
        <f>U66/S66</f>
        <v>4.3495912954041031E-2</v>
      </c>
      <c r="V67" s="75"/>
      <c r="W67" s="75">
        <f>W66/S66</f>
        <v>1.1199859254046447</v>
      </c>
      <c r="X67" s="75">
        <f>X66/S66</f>
        <v>3.6539814864938016E-3</v>
      </c>
      <c r="Y67" s="75">
        <f>Y66/S66</f>
        <v>1.033941428030098E-2</v>
      </c>
      <c r="Z67" s="88">
        <f>Z66/S66</f>
        <v>0.40664753965246575</v>
      </c>
      <c r="AA67" s="80">
        <f>AA66/AA66</f>
        <v>1</v>
      </c>
      <c r="AB67" s="81">
        <f>AB66/AA66</f>
        <v>0.12805872756933115</v>
      </c>
      <c r="AC67" s="79">
        <f>AC66/AA66</f>
        <v>2.1949429037520392</v>
      </c>
      <c r="AD67" s="91">
        <f>AD66/AA66</f>
        <v>0.66517128874388254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944</v>
      </c>
      <c r="D68" s="66">
        <f>SUMIF(B3:B61, "North America", D3:D61)</f>
        <v>4378</v>
      </c>
      <c r="E68" s="66">
        <f>SUMIF(B3:B61, "North America", E3:E61)</f>
        <v>9903</v>
      </c>
      <c r="F68" s="66">
        <f>SUMIF(B3:B61, "North America", F3:F61)</f>
        <v>10379</v>
      </c>
      <c r="G68" s="66">
        <f>SUMIF(B3:B61, "North America", G3:G61)</f>
        <v>2456</v>
      </c>
      <c r="H68" s="66">
        <f>SUMIF(B3:B61, "North America", H3:H61)</f>
        <v>20915</v>
      </c>
      <c r="I68" s="66">
        <f>SUMIF(B3:B61, "North America", I3:I61)</f>
        <v>31015</v>
      </c>
      <c r="J68" s="68">
        <f>SUMIF(B3:B61, "North America", J3:J61)</f>
        <v>1792</v>
      </c>
      <c r="K68" s="68">
        <f>SUMIF(B3:B61, "North America", K3:K61)</f>
        <v>31643</v>
      </c>
      <c r="L68" s="66">
        <f>SUMIF(B3:B61, "North America", L3:L61)</f>
        <v>467</v>
      </c>
      <c r="M68" s="66">
        <f>SUMIF(B3:B61, "North America", M3:M61)</f>
        <v>7</v>
      </c>
      <c r="N68" s="66">
        <f>SUMIF(B3:B61, "North America", N3:N61)</f>
        <v>2396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16586</v>
      </c>
      <c r="R68" s="68">
        <f>SUMIF(B3:B61, "North America", R3:R61)</f>
        <v>248</v>
      </c>
      <c r="S68" s="66">
        <f>SUMIF(B3:B61, "North America", S3:S61)</f>
        <v>42103</v>
      </c>
      <c r="T68" s="66"/>
      <c r="U68" s="66">
        <f>SUMIF(B3:B61, "North America", U3:U61)</f>
        <v>975</v>
      </c>
      <c r="V68" s="67"/>
      <c r="W68" s="66">
        <f>SUMIF(B3:B61, "North America", W3:W61)</f>
        <v>65486</v>
      </c>
      <c r="X68" s="66">
        <f>SUMIF(B3:B61, "North America", X3:X61)</f>
        <v>112</v>
      </c>
      <c r="Y68" s="66">
        <f>SUMIF(B3:B61, "North America", Y3:Y61)</f>
        <v>39</v>
      </c>
      <c r="Z68" s="68">
        <f>SUMIF(B3:B61, "North America", Z3:Z61)</f>
        <v>12756</v>
      </c>
      <c r="AA68" s="66">
        <f>SUMIF(B3:B61, "North America", AA3:AA61)</f>
        <v>1504</v>
      </c>
      <c r="AB68" s="66">
        <f>SUMIF(B3:B61, "North America", AB3:AB61)</f>
        <v>105</v>
      </c>
      <c r="AC68" s="66">
        <f>SUMIF(B3:B61, "North America", AC3:AC61)</f>
        <v>6470</v>
      </c>
      <c r="AD68" s="68">
        <f>SUMIF(B3:B61, "North America", AD3:AD61)</f>
        <v>1976</v>
      </c>
      <c r="AE68" s="84"/>
    </row>
    <row r="69" spans="1:47" ht="16" x14ac:dyDescent="0.2">
      <c r="A69" s="69"/>
      <c r="B69" s="70" t="s">
        <v>96</v>
      </c>
      <c r="C69" s="88">
        <f>C68/E68</f>
        <v>9.5324649096233463E-2</v>
      </c>
      <c r="D69" s="88">
        <f>D68/E68</f>
        <v>0.44208825608401492</v>
      </c>
      <c r="E69" s="77">
        <f>E68/E68</f>
        <v>1</v>
      </c>
      <c r="F69" s="88">
        <f>F68/K68</f>
        <v>0.32800303384634832</v>
      </c>
      <c r="G69" s="88">
        <f>G68/K68</f>
        <v>7.7615902411275792E-2</v>
      </c>
      <c r="H69" s="88">
        <f>H68/K68</f>
        <v>0.66096767057485073</v>
      </c>
      <c r="I69" s="88">
        <f>I68/K68</f>
        <v>0.9801535884713839</v>
      </c>
      <c r="J69" s="88">
        <f>J68/K68</f>
        <v>5.6631798502038366E-2</v>
      </c>
      <c r="K69" s="76">
        <f>K68/K68</f>
        <v>1</v>
      </c>
      <c r="L69" s="75">
        <f>L68/N68</f>
        <v>0.19490818030050083</v>
      </c>
      <c r="M69" s="75">
        <f>M68/N68</f>
        <v>2.9215358931552588E-3</v>
      </c>
      <c r="N69" s="76">
        <f>N68/N68</f>
        <v>1</v>
      </c>
      <c r="O69" s="75">
        <f>O68/N68</f>
        <v>5.5509181969949917E-2</v>
      </c>
      <c r="P69" s="75">
        <f>P68/N68</f>
        <v>4.1736227045075123E-3</v>
      </c>
      <c r="Q69" s="75">
        <f>Q68/N68</f>
        <v>6.9223706176961599</v>
      </c>
      <c r="R69" s="88">
        <f>R68/N68</f>
        <v>0.10350584307178631</v>
      </c>
      <c r="S69" s="77">
        <f>S68/S68</f>
        <v>1</v>
      </c>
      <c r="T69" s="75"/>
      <c r="U69" s="75">
        <f>U68/S68</f>
        <v>2.315749471534095E-2</v>
      </c>
      <c r="V69" s="75"/>
      <c r="W69" s="75">
        <f>W68/S68</f>
        <v>1.5553761014654537</v>
      </c>
      <c r="X69" s="75">
        <f>X68/S68</f>
        <v>2.6601429826853193E-3</v>
      </c>
      <c r="Y69" s="75">
        <f>Y68/S68</f>
        <v>9.2629978861363794E-4</v>
      </c>
      <c r="Z69" s="88">
        <f>Z68/S68</f>
        <v>0.30297128470655299</v>
      </c>
      <c r="AA69" s="80">
        <f>AA68/AA68</f>
        <v>1</v>
      </c>
      <c r="AB69" s="81">
        <f>AB68/AA68</f>
        <v>6.9813829787234036E-2</v>
      </c>
      <c r="AC69" s="79">
        <f>AC68/AA68</f>
        <v>4.3018617021276597</v>
      </c>
      <c r="AD69" s="91">
        <f>AD68/AA68</f>
        <v>1.3138297872340425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215</v>
      </c>
      <c r="E70" s="66">
        <f>SUMIF(B3:B61, "South America", E3:E61)</f>
        <v>1276</v>
      </c>
      <c r="F70" s="66">
        <f>SUMIF(B3:B61, "South America", F3:F61)</f>
        <v>346</v>
      </c>
      <c r="G70" s="66">
        <f>SUMIF(B3:B61, "South America", G3:G61)</f>
        <v>43</v>
      </c>
      <c r="H70" s="66">
        <f>SUMIF(B3:B61, "South America", H3:H61)</f>
        <v>2174</v>
      </c>
      <c r="I70" s="66">
        <f>SUMIF(B3:B61, "South America", I3:I61)</f>
        <v>3698</v>
      </c>
      <c r="J70" s="68">
        <f>SUMIF(B3:B61, "South America", J3:J61)</f>
        <v>45</v>
      </c>
      <c r="K70" s="68">
        <f>SUMIF(B3:B61, "South America", K3:K61)</f>
        <v>2774</v>
      </c>
      <c r="L70" s="66">
        <f>SUMIF(B3:B61, "South America", L3:L61)</f>
        <v>14</v>
      </c>
      <c r="M70" s="66">
        <f>SUMIF(B3:B61, "South America", M3:M61)</f>
        <v>1</v>
      </c>
      <c r="N70" s="66">
        <f>SUMIF(B3:B61, "South America", N3:N61)</f>
        <v>403</v>
      </c>
      <c r="O70" s="66">
        <f>SUMIF(B3:B61, "South America", O3:O61)</f>
        <v>62</v>
      </c>
      <c r="P70" s="66">
        <f>SUMIF(B3:B61, "South America", P3:P61)</f>
        <v>6</v>
      </c>
      <c r="Q70" s="66">
        <f>SUMIF(B3:B61, "South America", Q3:Q61)</f>
        <v>2173</v>
      </c>
      <c r="R70" s="68">
        <f>SUMIF(B3:B61, "South America", R3:R61)</f>
        <v>102</v>
      </c>
      <c r="S70" s="66">
        <f>SUMIF(B3:B61, "South America", S3:S61)</f>
        <v>5785</v>
      </c>
      <c r="T70" s="66"/>
      <c r="U70" s="66">
        <f>SUMIF(B3:B61, "South America", U3:U61)</f>
        <v>371</v>
      </c>
      <c r="V70" s="67"/>
      <c r="W70" s="66">
        <f>SUMIF(B3:B61, "South America", W3:W61)</f>
        <v>6435</v>
      </c>
      <c r="X70" s="66">
        <f>SUMIF(B3:B61, "South America", X3:X61)</f>
        <v>15</v>
      </c>
      <c r="Y70" s="66">
        <f>SUMIF(B3:B61, "South America", Y3:Y61)</f>
        <v>6</v>
      </c>
      <c r="Z70" s="68">
        <f>SUMIF(B3:B61, "South America", Z3:Z61)</f>
        <v>1757</v>
      </c>
      <c r="AA70" s="66">
        <f>SUMIF(B3:B61, "South America", AA3:AA61)</f>
        <v>690</v>
      </c>
      <c r="AB70" s="66">
        <f>SUMIF(B3:B61, "South America", AB3:AB61)</f>
        <v>11</v>
      </c>
      <c r="AC70" s="66">
        <f>SUMIF(B3:B61, "South America", AC3:AC61)</f>
        <v>1306</v>
      </c>
      <c r="AD70" s="68">
        <f>SUMIF(B3:B61, "South America", AD3:AD61)</f>
        <v>208</v>
      </c>
      <c r="AE70" s="84"/>
    </row>
    <row r="71" spans="1:47" ht="16" x14ac:dyDescent="0.2">
      <c r="A71" s="63"/>
      <c r="B71" s="70" t="s">
        <v>96</v>
      </c>
      <c r="C71" s="88">
        <f>C70/E70</f>
        <v>3.1347962382445138E-2</v>
      </c>
      <c r="D71" s="88">
        <f>D70/E70</f>
        <v>0.16849529780564262</v>
      </c>
      <c r="E71" s="77">
        <f>E70/E70</f>
        <v>1</v>
      </c>
      <c r="F71" s="88">
        <f>F70/K70</f>
        <v>0.1247296322999279</v>
      </c>
      <c r="G71" s="88">
        <f>G70/K70</f>
        <v>1.5501081470800288E-2</v>
      </c>
      <c r="H71" s="88">
        <f>H70/K70</f>
        <v>0.78370583994232157</v>
      </c>
      <c r="I71" s="88">
        <f>I70/K70</f>
        <v>1.3330930064888249</v>
      </c>
      <c r="J71" s="88">
        <f>J70/K70</f>
        <v>1.6222062004325882E-2</v>
      </c>
      <c r="K71" s="76">
        <f>K70/K70</f>
        <v>1</v>
      </c>
      <c r="L71" s="75">
        <f>L70/N70</f>
        <v>3.4739454094292806E-2</v>
      </c>
      <c r="M71" s="75">
        <f>M70/N70</f>
        <v>2.4813895781637717E-3</v>
      </c>
      <c r="N71" s="76">
        <f>N70/N70</f>
        <v>1</v>
      </c>
      <c r="O71" s="75">
        <f>O70/N70</f>
        <v>0.15384615384615385</v>
      </c>
      <c r="P71" s="75">
        <f>P70/N70</f>
        <v>1.488833746898263E-2</v>
      </c>
      <c r="Q71" s="75">
        <f>Q70/N70</f>
        <v>5.3920595533498759</v>
      </c>
      <c r="R71" s="88">
        <f>R70/N70</f>
        <v>0.25310173697270472</v>
      </c>
      <c r="S71" s="77">
        <f>S70/S70</f>
        <v>1</v>
      </c>
      <c r="T71" s="75"/>
      <c r="U71" s="75">
        <f>U70/S70</f>
        <v>6.4131374243733788E-2</v>
      </c>
      <c r="V71" s="75"/>
      <c r="W71" s="75">
        <f>W70/S70</f>
        <v>1.1123595505617978</v>
      </c>
      <c r="X71" s="75">
        <f>X70/S70</f>
        <v>2.5929127052722557E-3</v>
      </c>
      <c r="Y71" s="75">
        <f>Y70/S70</f>
        <v>1.0371650821089024E-3</v>
      </c>
      <c r="Z71" s="88">
        <f>Z70/S70</f>
        <v>0.30371650821089025</v>
      </c>
      <c r="AA71" s="80">
        <f>AA70/AA70</f>
        <v>1</v>
      </c>
      <c r="AB71" s="81">
        <f>AB70/AA70</f>
        <v>1.5942028985507246E-2</v>
      </c>
      <c r="AC71" s="79">
        <f>AC70/AA70</f>
        <v>1.8927536231884059</v>
      </c>
      <c r="AD71" s="91">
        <f>AD70/AA70</f>
        <v>0.30144927536231886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233</v>
      </c>
      <c r="D72" s="66">
        <f>SUMIF(B3:B61, "Asia &amp; Pacific", D3:D61)</f>
        <v>2255</v>
      </c>
      <c r="E72" s="66">
        <f>SUMIF(B3:B61, "Asia &amp; Pacific", E3:E61)</f>
        <v>5014</v>
      </c>
      <c r="F72" s="66">
        <f>SUMIF(B3:B61, "Asia &amp; Pacific", F3:F61)</f>
        <v>3932</v>
      </c>
      <c r="G72" s="66">
        <f>SUMIF(B3:B61, "Asia &amp; Pacific", G3:G61)</f>
        <v>710</v>
      </c>
      <c r="H72" s="66">
        <f>SUMIF(B3:B61, "Asia &amp; Pacific", H3:H61)</f>
        <v>13384</v>
      </c>
      <c r="I72" s="66">
        <f>SUMIF(B3:B61, "Asia &amp; Pacific", I3:I61)</f>
        <v>26809</v>
      </c>
      <c r="J72" s="68">
        <f>SUMIF(B3:B61, "Asia &amp; Pacific", J3:J61)</f>
        <v>425</v>
      </c>
      <c r="K72" s="68">
        <f>SUMIF(B3:B61, "Asia &amp; Pacific", K3:K61)</f>
        <v>11765</v>
      </c>
      <c r="L72" s="66">
        <f>SUMIF(B3:B61, "Asia &amp; Pacific", L3:L61)</f>
        <v>167</v>
      </c>
      <c r="M72" s="66">
        <f>SUMIF(B3:B61, "Asia &amp; Pacific", M3:M61)</f>
        <v>21</v>
      </c>
      <c r="N72" s="66">
        <f>SUMIF(B3:B61, "Asia &amp; Pacific", N3:N61)</f>
        <v>2106</v>
      </c>
      <c r="O72" s="66">
        <f>SUMIF(B3:B61, "Asia &amp; Pacific", O3:O61)</f>
        <v>49</v>
      </c>
      <c r="P72" s="66">
        <f>SUMIF(B3:B61, "Asia &amp; Pacific", P3:P61)</f>
        <v>6</v>
      </c>
      <c r="Q72" s="66">
        <f>SUMIF(B3:B61, "Asia &amp; Pacific", Q3:Q61)</f>
        <v>12592</v>
      </c>
      <c r="R72" s="68">
        <f>SUMIF(B3:B61, "Asia &amp; Pacific", R3:R61)</f>
        <v>38</v>
      </c>
      <c r="S72" s="66">
        <f>SUMIF(B3:B61, "Asia &amp; Pacific", S3:S61)</f>
        <v>27325</v>
      </c>
      <c r="T72" s="66"/>
      <c r="U72" s="66">
        <f>SUMIF(B3:B61, "Asia &amp; Pacific", U3:U61)</f>
        <v>841</v>
      </c>
      <c r="V72" s="67"/>
      <c r="W72" s="66">
        <f>SUMIF(B3:B61, "Asia &amp; Pacific", W3:W61)</f>
        <v>28333</v>
      </c>
      <c r="X72" s="66">
        <f>SUMIF(B3:B61, "Asia &amp; Pacific", X3:X61)</f>
        <v>40</v>
      </c>
      <c r="Y72" s="66">
        <f>SUMIF(B3:B61, "Asia &amp; Pacific", Y3:Y61)</f>
        <v>65</v>
      </c>
      <c r="Z72" s="68">
        <f>SUMIF(B3:B61, "Asia &amp; Pacific", Z3:Z61)</f>
        <v>6066</v>
      </c>
      <c r="AA72" s="66">
        <f>SUMIF(B3:B61, "Asia &amp; Pacific", AA3:AA61)</f>
        <v>3026</v>
      </c>
      <c r="AB72" s="66">
        <f>SUMIF(B3:B61, "Asia &amp; Pacific", AB3:AB61)</f>
        <v>82</v>
      </c>
      <c r="AC72" s="66">
        <f>SUMIF(B3:B61, "Asia &amp; Pacific", AC3:AC61)</f>
        <v>5869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4.6469884323893096E-2</v>
      </c>
      <c r="D73" s="88">
        <f>D72/E72</f>
        <v>0.44974072596729159</v>
      </c>
      <c r="E73" s="77">
        <f>E72/E72</f>
        <v>1</v>
      </c>
      <c r="F73" s="88">
        <f>F72/K72</f>
        <v>0.33421164470888226</v>
      </c>
      <c r="G73" s="88">
        <f>G72/K72</f>
        <v>6.0348491287717805E-2</v>
      </c>
      <c r="H73" s="88">
        <f>H72/K72</f>
        <v>1.1376115597110072</v>
      </c>
      <c r="I73" s="88">
        <f>I72/K72</f>
        <v>2.2787080322991926</v>
      </c>
      <c r="J73" s="88">
        <f>J72/K72</f>
        <v>3.6124096897577562E-2</v>
      </c>
      <c r="K73" s="76">
        <f>K72/K72</f>
        <v>1</v>
      </c>
      <c r="L73" s="75">
        <f>L72/N72</f>
        <v>7.9297245963912633E-2</v>
      </c>
      <c r="M73" s="75">
        <f>M72/N72</f>
        <v>9.9715099715099714E-3</v>
      </c>
      <c r="N73" s="76">
        <f>N72/N72</f>
        <v>1</v>
      </c>
      <c r="O73" s="75">
        <f>O72/N72</f>
        <v>2.3266856600189935E-2</v>
      </c>
      <c r="P73" s="75">
        <f>P72/N72</f>
        <v>2.8490028490028491E-3</v>
      </c>
      <c r="Q73" s="75">
        <f>Q72/N72</f>
        <v>5.9791073124406457</v>
      </c>
      <c r="R73" s="88">
        <f>R72/N72</f>
        <v>1.8043684710351376E-2</v>
      </c>
      <c r="S73" s="77">
        <f>S72/S72</f>
        <v>1</v>
      </c>
      <c r="T73" s="75"/>
      <c r="U73" s="75">
        <f>U72/S72</f>
        <v>3.0777676120768527E-2</v>
      </c>
      <c r="V73" s="75"/>
      <c r="W73" s="75">
        <f>W72/S72</f>
        <v>1.036889295516926</v>
      </c>
      <c r="X73" s="75">
        <f>X72/S72</f>
        <v>1.463860933211345E-3</v>
      </c>
      <c r="Y73" s="75">
        <f>Y72/S72</f>
        <v>2.3787740164684353E-3</v>
      </c>
      <c r="Z73" s="88">
        <f>Z72/S72</f>
        <v>0.22199451052150046</v>
      </c>
      <c r="AA73" s="80">
        <f>AA72/AA72</f>
        <v>1</v>
      </c>
      <c r="AB73" s="81">
        <f>AB72/AA72</f>
        <v>2.7098479841374753E-2</v>
      </c>
      <c r="AC73" s="79">
        <f>AC72/AA72</f>
        <v>1.939524124256444</v>
      </c>
      <c r="AD73" s="91">
        <f>AD72/AA72</f>
        <v>0.26040978189028419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6</v>
      </c>
      <c r="D74" s="66">
        <f>SUMIF(B3:B61, "Africa", D3:D61)</f>
        <v>48</v>
      </c>
      <c r="E74" s="66">
        <f>SUMIF(B3:B61, "Africa", E3:E61)</f>
        <v>272</v>
      </c>
      <c r="F74" s="66">
        <f>SUMIF(B3:B61, "Africa", F3:F61)</f>
        <v>79</v>
      </c>
      <c r="G74" s="66">
        <f>SUMIF(B3:B61, "Africa", G3:G61)</f>
        <v>25</v>
      </c>
      <c r="H74" s="66">
        <f>SUMIF(B3:B61, "Africa", H3:H61)</f>
        <v>358</v>
      </c>
      <c r="I74" s="66">
        <f>SUMIF(B3:B61, "Africa", I3:I61)</f>
        <v>883</v>
      </c>
      <c r="J74" s="68">
        <f>SUMIF(B3:B61, "Africa", J3:J61)</f>
        <v>10</v>
      </c>
      <c r="K74" s="68">
        <f>SUMIF(B3:B61, "Africa", K3:K61)</f>
        <v>597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161</v>
      </c>
      <c r="O74" s="66">
        <f>SUMIF(B3:B61, "Africa", O3:O61)</f>
        <v>13</v>
      </c>
      <c r="P74" s="66">
        <f>SUMIF(B3:B61, "Africa", P3:P61)</f>
        <v>7</v>
      </c>
      <c r="Q74" s="66">
        <f>SUMIF(B3:B61, "Africa", Q3:Q61)</f>
        <v>309</v>
      </c>
      <c r="R74" s="68">
        <f>SUMIF(B3:B61, "Africa", R3:R61)</f>
        <v>13</v>
      </c>
      <c r="S74" s="66">
        <f>SUMIF(B3:B61, "Africa", S3:S61)</f>
        <v>1292</v>
      </c>
      <c r="T74" s="66"/>
      <c r="U74" s="66">
        <f>SUMIF(B3:B61, "Africa", U3:U61)</f>
        <v>69</v>
      </c>
      <c r="V74" s="67"/>
      <c r="W74" s="66">
        <f>SUMIF(B3:B61, "Africa", W3:W61)</f>
        <v>1035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132</v>
      </c>
      <c r="AB74" s="66">
        <f>SUMIF(B3:B61, "Africa", AB3:AB61)</f>
        <v>4</v>
      </c>
      <c r="AC74" s="66">
        <f>SUMIF(B3:B61, "Africa", AC3:AC61)</f>
        <v>172</v>
      </c>
      <c r="AD74" s="68">
        <f>SUMIF(B3:B61, "Africa", AD3:AD61)</f>
        <v>111</v>
      </c>
      <c r="AE74" s="63"/>
    </row>
    <row r="75" spans="1:47" ht="16" x14ac:dyDescent="0.2">
      <c r="A75" s="63"/>
      <c r="B75" s="70" t="s">
        <v>96</v>
      </c>
      <c r="C75" s="88">
        <f>C74/E74</f>
        <v>2.2058823529411766E-2</v>
      </c>
      <c r="D75" s="88">
        <f>D74/E74</f>
        <v>0.17647058823529413</v>
      </c>
      <c r="E75" s="77">
        <f>E74/E74</f>
        <v>1</v>
      </c>
      <c r="F75" s="88">
        <f>F74/K74</f>
        <v>0.13232830820770519</v>
      </c>
      <c r="G75" s="88">
        <f>G74/K74</f>
        <v>4.1876046901172533E-2</v>
      </c>
      <c r="H75" s="88">
        <f>H74/K74</f>
        <v>0.59966499162479059</v>
      </c>
      <c r="I75" s="88">
        <f>I74/K74</f>
        <v>1.4790619765494137</v>
      </c>
      <c r="J75" s="88">
        <f>J74/K74</f>
        <v>1.675041876046901E-2</v>
      </c>
      <c r="K75" s="76">
        <f>K74/K74</f>
        <v>1</v>
      </c>
      <c r="L75" s="75">
        <f>L74/N74</f>
        <v>6.2111801242236021E-3</v>
      </c>
      <c r="M75" s="75">
        <f>M74/N74</f>
        <v>0</v>
      </c>
      <c r="N75" s="76">
        <f>N74/N74</f>
        <v>1</v>
      </c>
      <c r="O75" s="75">
        <f>O74/N74</f>
        <v>8.0745341614906832E-2</v>
      </c>
      <c r="P75" s="75">
        <f>P74/N74</f>
        <v>4.3478260869565216E-2</v>
      </c>
      <c r="Q75" s="75">
        <f>Q74/N74</f>
        <v>1.9192546583850931</v>
      </c>
      <c r="R75" s="88">
        <f>R74/N74</f>
        <v>8.0745341614906832E-2</v>
      </c>
      <c r="S75" s="77">
        <f>S74/S74</f>
        <v>1</v>
      </c>
      <c r="T75" s="75"/>
      <c r="U75" s="75">
        <f>U74/S74</f>
        <v>5.3405572755417956E-2</v>
      </c>
      <c r="V75" s="75"/>
      <c r="W75" s="75">
        <f>W74/S74</f>
        <v>0.80108359133126938</v>
      </c>
      <c r="X75" s="75">
        <f>X74/S74</f>
        <v>3.869969040247678E-3</v>
      </c>
      <c r="Y75" s="75">
        <f>Y74/S74</f>
        <v>0</v>
      </c>
      <c r="Z75" s="88">
        <f>Z74/S74</f>
        <v>0.24226006191950464</v>
      </c>
      <c r="AA75" s="80">
        <f>AA74/AA74</f>
        <v>1</v>
      </c>
      <c r="AB75" s="81">
        <f>AB74/AA74</f>
        <v>3.0303030303030304E-2</v>
      </c>
      <c r="AC75" s="79">
        <f>AC74/AA74</f>
        <v>1.303030303030303</v>
      </c>
      <c r="AD75" s="91">
        <f>AD74/AA74</f>
        <v>0.84090909090909094</v>
      </c>
      <c r="AE75" s="63"/>
    </row>
    <row r="78" spans="1:47" ht="24" x14ac:dyDescent="0.2">
      <c r="A78" s="143" t="s">
        <v>150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1F802A59-BEC3-4D4C-B6F4-B4E1B3D6B71C}"/>
    <hyperlink ref="C79:AD79" r:id="rId2" display="https://betterprojectsfaster.com/guide/java-tech-popularity-index-2023-Q2/the-index" xr:uid="{E482F2A0-B76C-804B-BFEB-5641C0E575F7}"/>
  </hyperlink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05FD-40F3-6E43-AE58-D2D39638CA98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16</v>
      </c>
      <c r="E3" s="101">
        <v>179</v>
      </c>
      <c r="F3" s="101">
        <v>74</v>
      </c>
      <c r="G3" s="101">
        <v>6</v>
      </c>
      <c r="H3" s="101">
        <v>330</v>
      </c>
      <c r="J3" s="101">
        <v>14</v>
      </c>
      <c r="K3" s="101">
        <v>378</v>
      </c>
      <c r="L3" s="101">
        <v>0</v>
      </c>
      <c r="M3" s="101">
        <v>0</v>
      </c>
      <c r="N3" s="101">
        <v>34</v>
      </c>
      <c r="O3" s="101">
        <v>3</v>
      </c>
      <c r="P3" s="101">
        <v>0</v>
      </c>
      <c r="Q3" s="101">
        <v>268</v>
      </c>
      <c r="R3" s="101">
        <v>3</v>
      </c>
      <c r="S3" s="101">
        <v>975</v>
      </c>
      <c r="T3" s="101">
        <v>28</v>
      </c>
      <c r="U3" s="101">
        <v>28</v>
      </c>
      <c r="V3" s="101">
        <v>1122</v>
      </c>
      <c r="W3" s="101">
        <v>1122</v>
      </c>
      <c r="X3" s="101">
        <v>2</v>
      </c>
      <c r="Y3" s="101">
        <v>4</v>
      </c>
      <c r="Z3" s="101">
        <v>255</v>
      </c>
      <c r="AA3" s="101">
        <v>51</v>
      </c>
      <c r="AB3" s="101">
        <v>3</v>
      </c>
      <c r="AC3" s="101">
        <v>214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115</v>
      </c>
      <c r="E4" s="101">
        <v>487</v>
      </c>
      <c r="F4" s="101">
        <v>115</v>
      </c>
      <c r="G4" s="101">
        <v>11</v>
      </c>
      <c r="H4" s="101">
        <v>353</v>
      </c>
      <c r="I4" s="101">
        <v>658</v>
      </c>
      <c r="J4" s="101">
        <v>12</v>
      </c>
      <c r="K4" s="101">
        <v>742</v>
      </c>
      <c r="L4" s="101">
        <v>2</v>
      </c>
      <c r="M4" s="101">
        <v>0</v>
      </c>
      <c r="N4" s="101">
        <v>61</v>
      </c>
      <c r="O4" s="101">
        <v>1</v>
      </c>
      <c r="P4" s="101">
        <v>0</v>
      </c>
      <c r="Q4" s="101">
        <v>570</v>
      </c>
      <c r="R4" s="101">
        <v>4</v>
      </c>
      <c r="S4" s="101">
        <v>1308</v>
      </c>
      <c r="T4" s="101">
        <v>13</v>
      </c>
      <c r="U4" s="101">
        <v>13</v>
      </c>
      <c r="V4" s="101">
        <v>2288</v>
      </c>
      <c r="W4" s="101">
        <v>2288</v>
      </c>
      <c r="X4" s="101">
        <v>1</v>
      </c>
      <c r="Y4" s="101">
        <v>0</v>
      </c>
      <c r="Z4" s="101">
        <v>537</v>
      </c>
      <c r="AA4" s="101">
        <v>50</v>
      </c>
      <c r="AB4" s="101">
        <v>6</v>
      </c>
      <c r="AC4" s="101">
        <v>297</v>
      </c>
      <c r="AD4" s="101">
        <v>99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46</v>
      </c>
      <c r="E5" s="101">
        <v>172</v>
      </c>
      <c r="F5" s="101">
        <v>25</v>
      </c>
      <c r="G5" s="101">
        <v>1</v>
      </c>
      <c r="H5" s="101">
        <v>110</v>
      </c>
      <c r="I5" s="101">
        <v>405</v>
      </c>
      <c r="J5" s="101">
        <v>12</v>
      </c>
      <c r="K5" s="101">
        <v>300</v>
      </c>
      <c r="L5" s="101">
        <v>0</v>
      </c>
      <c r="M5" s="101">
        <v>0</v>
      </c>
      <c r="N5" s="101">
        <v>129</v>
      </c>
      <c r="O5" s="101">
        <v>4</v>
      </c>
      <c r="P5" s="101">
        <v>5</v>
      </c>
      <c r="Q5" s="101">
        <v>241</v>
      </c>
      <c r="R5" s="101">
        <v>14</v>
      </c>
      <c r="S5" s="101">
        <v>967</v>
      </c>
      <c r="T5" s="101">
        <v>69</v>
      </c>
      <c r="U5" s="101">
        <v>69</v>
      </c>
      <c r="V5" s="101">
        <v>595</v>
      </c>
      <c r="W5" s="101">
        <v>595</v>
      </c>
      <c r="X5" s="101">
        <v>1</v>
      </c>
      <c r="Y5" s="101">
        <v>14</v>
      </c>
      <c r="Z5" s="101">
        <v>298</v>
      </c>
      <c r="AA5" s="101">
        <v>30</v>
      </c>
      <c r="AB5" s="101">
        <v>3</v>
      </c>
      <c r="AC5" s="101">
        <v>68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3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2</v>
      </c>
      <c r="D7" s="101">
        <v>69</v>
      </c>
      <c r="E7" s="101">
        <v>111</v>
      </c>
      <c r="F7" s="101">
        <v>48</v>
      </c>
      <c r="G7" s="101">
        <v>10</v>
      </c>
      <c r="H7" s="101">
        <v>235</v>
      </c>
      <c r="I7" s="101">
        <v>492</v>
      </c>
      <c r="J7" s="101">
        <v>31</v>
      </c>
      <c r="K7" s="101">
        <v>343</v>
      </c>
      <c r="L7" s="101">
        <v>8</v>
      </c>
      <c r="M7" s="101">
        <v>1</v>
      </c>
      <c r="N7" s="101">
        <v>54</v>
      </c>
      <c r="O7" s="101">
        <v>11</v>
      </c>
      <c r="P7" s="101">
        <v>0</v>
      </c>
      <c r="Q7" s="101">
        <v>300</v>
      </c>
      <c r="R7" s="101">
        <v>19</v>
      </c>
      <c r="S7" s="101">
        <v>1130</v>
      </c>
      <c r="T7" s="101">
        <v>35</v>
      </c>
      <c r="U7" s="101">
        <v>35</v>
      </c>
      <c r="V7" s="101">
        <v>850</v>
      </c>
      <c r="W7" s="101">
        <v>850</v>
      </c>
      <c r="X7" s="101">
        <v>12</v>
      </c>
      <c r="Y7" s="101">
        <v>23</v>
      </c>
      <c r="Z7" s="101">
        <v>74</v>
      </c>
      <c r="AA7" s="101">
        <v>44</v>
      </c>
      <c r="AB7" s="101">
        <v>9</v>
      </c>
      <c r="AC7" s="101">
        <v>123</v>
      </c>
      <c r="AD7" s="101">
        <v>75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32</v>
      </c>
      <c r="D8" s="101">
        <v>121</v>
      </c>
      <c r="E8" s="101">
        <v>735</v>
      </c>
      <c r="F8" s="101">
        <v>230</v>
      </c>
      <c r="G8" s="101">
        <v>18</v>
      </c>
      <c r="H8" s="101">
        <v>1421</v>
      </c>
      <c r="I8" s="101">
        <v>1939</v>
      </c>
      <c r="J8" s="101">
        <v>29</v>
      </c>
      <c r="K8" s="101">
        <v>1620</v>
      </c>
      <c r="L8" s="101">
        <v>4</v>
      </c>
      <c r="M8" s="101">
        <v>0</v>
      </c>
      <c r="N8" s="101">
        <v>198</v>
      </c>
      <c r="O8" s="101">
        <v>35</v>
      </c>
      <c r="P8" s="101">
        <v>3</v>
      </c>
      <c r="Q8" s="101">
        <v>1348</v>
      </c>
      <c r="R8" s="101">
        <v>51</v>
      </c>
      <c r="S8" s="101">
        <v>2692</v>
      </c>
      <c r="T8" s="101">
        <v>275</v>
      </c>
      <c r="U8" s="101">
        <v>275</v>
      </c>
      <c r="V8" s="101">
        <v>3001</v>
      </c>
      <c r="W8" s="101">
        <v>3001</v>
      </c>
      <c r="X8" s="101">
        <v>8</v>
      </c>
      <c r="Y8" s="101">
        <v>2</v>
      </c>
      <c r="Z8" s="101">
        <v>937</v>
      </c>
      <c r="AA8" s="101">
        <v>490</v>
      </c>
      <c r="AB8" s="101">
        <v>9</v>
      </c>
      <c r="AC8" s="101">
        <v>734</v>
      </c>
      <c r="AD8" s="101">
        <v>145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47</v>
      </c>
      <c r="D9" s="101">
        <v>313</v>
      </c>
      <c r="E9" s="101">
        <v>842</v>
      </c>
      <c r="F9" s="101">
        <v>468</v>
      </c>
      <c r="G9" s="101">
        <v>87</v>
      </c>
      <c r="H9" s="101">
        <v>1527</v>
      </c>
      <c r="I9" s="101">
        <v>2343</v>
      </c>
      <c r="J9" s="101">
        <v>54</v>
      </c>
      <c r="K9" s="101">
        <v>2191</v>
      </c>
      <c r="L9" s="101">
        <v>36</v>
      </c>
      <c r="M9" s="101">
        <v>2</v>
      </c>
      <c r="N9" s="101">
        <v>151</v>
      </c>
      <c r="O9" s="101">
        <v>6</v>
      </c>
      <c r="P9" s="101">
        <v>0</v>
      </c>
      <c r="Q9" s="101">
        <v>1187</v>
      </c>
      <c r="R9" s="101">
        <v>48</v>
      </c>
      <c r="S9" s="101">
        <v>3126</v>
      </c>
      <c r="T9" s="101">
        <v>59</v>
      </c>
      <c r="U9" s="101">
        <v>59</v>
      </c>
      <c r="V9" s="101">
        <v>4962</v>
      </c>
      <c r="W9" s="101">
        <v>4962</v>
      </c>
      <c r="X9" s="101">
        <v>10</v>
      </c>
      <c r="Y9" s="101">
        <v>4</v>
      </c>
      <c r="Z9" s="101">
        <v>240</v>
      </c>
      <c r="AA9" s="101">
        <v>182</v>
      </c>
      <c r="AB9" s="101">
        <v>9</v>
      </c>
      <c r="AC9" s="101">
        <v>684</v>
      </c>
      <c r="AD9" s="101">
        <v>105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56</v>
      </c>
      <c r="F10" s="101">
        <v>14</v>
      </c>
      <c r="G10" s="101">
        <v>3</v>
      </c>
      <c r="H10" s="101">
        <v>121</v>
      </c>
      <c r="I10" s="101">
        <v>388</v>
      </c>
      <c r="J10" s="101">
        <v>3</v>
      </c>
      <c r="K10" s="101">
        <v>234</v>
      </c>
      <c r="L10" s="101">
        <v>0</v>
      </c>
      <c r="M10" s="101">
        <v>0</v>
      </c>
      <c r="N10" s="101">
        <v>37</v>
      </c>
      <c r="O10" s="101">
        <v>5</v>
      </c>
      <c r="P10" s="101">
        <v>0</v>
      </c>
      <c r="Q10" s="101">
        <v>287</v>
      </c>
      <c r="R10" s="101">
        <v>2</v>
      </c>
      <c r="S10" s="101">
        <v>631</v>
      </c>
      <c r="T10" s="101">
        <v>24</v>
      </c>
      <c r="U10" s="101">
        <v>24</v>
      </c>
      <c r="V10" s="101">
        <v>573</v>
      </c>
      <c r="W10" s="101">
        <v>573</v>
      </c>
      <c r="X10" s="101">
        <v>0</v>
      </c>
      <c r="Y10" s="101">
        <v>1</v>
      </c>
      <c r="Z10" s="101">
        <v>150</v>
      </c>
      <c r="AA10" s="101">
        <v>41</v>
      </c>
      <c r="AB10" s="101">
        <v>0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43</v>
      </c>
      <c r="E11" s="101">
        <v>134</v>
      </c>
      <c r="F11" s="101">
        <v>64</v>
      </c>
      <c r="G11" s="101">
        <v>11</v>
      </c>
      <c r="H11" s="101">
        <v>177</v>
      </c>
      <c r="I11" s="101">
        <v>346</v>
      </c>
      <c r="J11" s="101">
        <v>0</v>
      </c>
      <c r="K11" s="101">
        <v>329</v>
      </c>
      <c r="L11" s="101">
        <v>6</v>
      </c>
      <c r="M11" s="101">
        <v>0</v>
      </c>
      <c r="N11" s="101">
        <v>49</v>
      </c>
      <c r="O11" s="101">
        <v>6</v>
      </c>
      <c r="P11" s="101">
        <v>0</v>
      </c>
      <c r="Q11" s="101">
        <v>271</v>
      </c>
      <c r="R11" s="101">
        <v>2</v>
      </c>
      <c r="S11" s="101">
        <v>632</v>
      </c>
      <c r="T11" s="101">
        <v>16</v>
      </c>
      <c r="U11" s="101">
        <v>16</v>
      </c>
      <c r="V11" s="101">
        <v>711</v>
      </c>
      <c r="W11" s="101">
        <v>711</v>
      </c>
      <c r="X11" s="101">
        <v>0</v>
      </c>
      <c r="Y11" s="101">
        <v>0</v>
      </c>
      <c r="Z11" s="101">
        <v>196</v>
      </c>
      <c r="AA11" s="101">
        <v>53</v>
      </c>
      <c r="AB11" s="101">
        <v>2</v>
      </c>
      <c r="AC11" s="101">
        <v>121</v>
      </c>
      <c r="AD11" s="101">
        <v>34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42</v>
      </c>
      <c r="F12" s="101">
        <v>19</v>
      </c>
      <c r="G12" s="101">
        <v>5</v>
      </c>
      <c r="H12" s="101">
        <v>65</v>
      </c>
      <c r="I12" s="101">
        <v>130</v>
      </c>
      <c r="J12" s="101">
        <v>1</v>
      </c>
      <c r="K12" s="101">
        <v>105</v>
      </c>
      <c r="L12" s="101">
        <v>0</v>
      </c>
      <c r="M12" s="101">
        <v>0</v>
      </c>
      <c r="N12" s="101">
        <v>9</v>
      </c>
      <c r="O12" s="101">
        <v>4</v>
      </c>
      <c r="P12" s="101">
        <v>0</v>
      </c>
      <c r="Q12" s="101">
        <v>49</v>
      </c>
      <c r="R12" s="101">
        <v>0</v>
      </c>
      <c r="S12" s="101">
        <v>237</v>
      </c>
      <c r="T12" s="101">
        <v>4</v>
      </c>
      <c r="U12" s="101">
        <v>4</v>
      </c>
      <c r="V12" s="101">
        <v>342</v>
      </c>
      <c r="W12" s="101">
        <v>342</v>
      </c>
      <c r="X12" s="101">
        <v>3</v>
      </c>
      <c r="Y12" s="101">
        <v>0</v>
      </c>
      <c r="Z12" s="101">
        <v>73</v>
      </c>
      <c r="AA12" s="101">
        <v>17</v>
      </c>
      <c r="AB12" s="101">
        <v>0</v>
      </c>
      <c r="AC12" s="101">
        <v>58</v>
      </c>
      <c r="AD12" s="101">
        <v>16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69</v>
      </c>
      <c r="E13" s="101">
        <v>241</v>
      </c>
      <c r="F13" s="101">
        <v>49</v>
      </c>
      <c r="G13" s="101">
        <v>10</v>
      </c>
      <c r="H13" s="101">
        <v>265</v>
      </c>
      <c r="I13" s="101">
        <v>547</v>
      </c>
      <c r="J13" s="101">
        <v>8</v>
      </c>
      <c r="K13" s="101">
        <v>570</v>
      </c>
      <c r="L13" s="101">
        <v>9</v>
      </c>
      <c r="M13" s="101">
        <v>1</v>
      </c>
      <c r="N13" s="101">
        <v>126</v>
      </c>
      <c r="O13" s="101">
        <v>17</v>
      </c>
      <c r="P13" s="101">
        <v>0</v>
      </c>
      <c r="Q13" s="101">
        <v>285</v>
      </c>
      <c r="R13" s="101">
        <v>4</v>
      </c>
      <c r="S13" s="101">
        <v>585</v>
      </c>
      <c r="T13" s="101">
        <v>20</v>
      </c>
      <c r="U13" s="101">
        <v>20</v>
      </c>
      <c r="V13" s="101">
        <v>909</v>
      </c>
      <c r="W13" s="101">
        <v>909</v>
      </c>
      <c r="X13" s="101">
        <v>0</v>
      </c>
      <c r="Y13" s="101">
        <v>9</v>
      </c>
      <c r="Z13" s="101">
        <v>256</v>
      </c>
      <c r="AA13" s="101">
        <v>14</v>
      </c>
      <c r="AB13" s="101">
        <v>6</v>
      </c>
      <c r="AC13" s="101">
        <v>132</v>
      </c>
      <c r="AD13" s="101">
        <v>42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37</v>
      </c>
      <c r="E14" s="101">
        <v>111</v>
      </c>
      <c r="F14" s="101">
        <v>10</v>
      </c>
      <c r="G14" s="101">
        <v>1</v>
      </c>
      <c r="H14" s="101">
        <v>120</v>
      </c>
      <c r="I14" s="101">
        <v>195</v>
      </c>
      <c r="J14" s="101">
        <v>6</v>
      </c>
      <c r="K14" s="101">
        <v>214</v>
      </c>
      <c r="L14" s="101">
        <v>0</v>
      </c>
      <c r="M14" s="101">
        <v>2</v>
      </c>
      <c r="N14" s="101">
        <v>13</v>
      </c>
      <c r="O14" s="101">
        <v>10</v>
      </c>
      <c r="P14" s="101">
        <v>1</v>
      </c>
      <c r="Q14" s="101">
        <v>93</v>
      </c>
      <c r="R14" s="101">
        <v>11</v>
      </c>
      <c r="S14" s="101">
        <v>377</v>
      </c>
      <c r="T14" s="101">
        <v>1</v>
      </c>
      <c r="U14" s="101">
        <v>1</v>
      </c>
      <c r="V14" s="101">
        <v>629</v>
      </c>
      <c r="W14" s="101">
        <v>629</v>
      </c>
      <c r="X14" s="101">
        <v>1</v>
      </c>
      <c r="Y14" s="101">
        <v>0</v>
      </c>
      <c r="Z14" s="101">
        <v>204</v>
      </c>
      <c r="AA14" s="101">
        <v>37</v>
      </c>
      <c r="AB14" s="101">
        <v>0</v>
      </c>
      <c r="AC14" s="101">
        <v>95</v>
      </c>
      <c r="AD14" s="101">
        <v>17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1</v>
      </c>
      <c r="E15" s="101">
        <v>34</v>
      </c>
      <c r="F15" s="101">
        <v>2</v>
      </c>
      <c r="G15" s="101">
        <v>0</v>
      </c>
      <c r="H15" s="101">
        <v>53</v>
      </c>
      <c r="I15" s="101">
        <v>143</v>
      </c>
      <c r="J15" s="101">
        <v>1</v>
      </c>
      <c r="K15" s="101">
        <v>51</v>
      </c>
      <c r="L15" s="101">
        <v>0</v>
      </c>
      <c r="M15" s="101">
        <v>0</v>
      </c>
      <c r="N15" s="101">
        <v>32</v>
      </c>
      <c r="O15" s="101">
        <v>0</v>
      </c>
      <c r="P15" s="101">
        <v>0</v>
      </c>
      <c r="Q15" s="101">
        <v>22</v>
      </c>
      <c r="R15" s="101">
        <v>4</v>
      </c>
      <c r="S15" s="101">
        <v>283</v>
      </c>
      <c r="T15" s="101">
        <v>14</v>
      </c>
      <c r="U15" s="101">
        <v>14</v>
      </c>
      <c r="V15" s="101">
        <v>363</v>
      </c>
      <c r="W15" s="101">
        <v>363</v>
      </c>
      <c r="X15" s="101">
        <v>0</v>
      </c>
      <c r="Y15" s="101">
        <v>0</v>
      </c>
      <c r="Z15" s="101">
        <v>62</v>
      </c>
      <c r="AA15" s="101">
        <v>34</v>
      </c>
      <c r="AB15" s="101">
        <v>0</v>
      </c>
      <c r="AC15" s="101">
        <v>55</v>
      </c>
      <c r="AD15" s="101">
        <v>4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54</v>
      </c>
      <c r="F16" s="101">
        <v>34</v>
      </c>
      <c r="G16" s="101">
        <v>11</v>
      </c>
      <c r="H16" s="101">
        <v>112</v>
      </c>
      <c r="I16" s="101">
        <v>245</v>
      </c>
      <c r="J16" s="101">
        <v>8</v>
      </c>
      <c r="K16" s="101">
        <v>100</v>
      </c>
      <c r="L16" s="101">
        <v>0</v>
      </c>
      <c r="M16" s="101">
        <v>0</v>
      </c>
      <c r="N16" s="101">
        <v>15</v>
      </c>
      <c r="O16" s="101">
        <v>1</v>
      </c>
      <c r="P16" s="101">
        <v>0</v>
      </c>
      <c r="Q16" s="101">
        <v>60</v>
      </c>
      <c r="R16" s="101">
        <v>0</v>
      </c>
      <c r="S16" s="101">
        <v>193</v>
      </c>
      <c r="T16" s="101">
        <v>16</v>
      </c>
      <c r="U16" s="101">
        <v>16</v>
      </c>
      <c r="V16" s="101">
        <v>200</v>
      </c>
      <c r="W16" s="101">
        <v>200</v>
      </c>
      <c r="X16" s="101">
        <v>0</v>
      </c>
      <c r="Y16" s="101">
        <v>0</v>
      </c>
      <c r="Z16" s="101">
        <v>58</v>
      </c>
      <c r="AA16" s="101">
        <v>24</v>
      </c>
      <c r="AB16" s="101">
        <v>1</v>
      </c>
      <c r="AC16" s="101">
        <v>27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87</v>
      </c>
      <c r="F17" s="101">
        <v>11</v>
      </c>
      <c r="G17" s="101">
        <v>0</v>
      </c>
      <c r="H17" s="101">
        <v>55</v>
      </c>
      <c r="I17" s="101">
        <v>55</v>
      </c>
      <c r="J17" s="101">
        <v>4</v>
      </c>
      <c r="K17" s="101">
        <v>118</v>
      </c>
      <c r="L17" s="101">
        <v>0</v>
      </c>
      <c r="M17" s="101">
        <v>0</v>
      </c>
      <c r="N17" s="101">
        <v>4</v>
      </c>
      <c r="O17" s="101">
        <v>0</v>
      </c>
      <c r="P17" s="101">
        <v>0</v>
      </c>
      <c r="Q17" s="101">
        <v>36</v>
      </c>
      <c r="R17" s="101">
        <v>2</v>
      </c>
      <c r="S17" s="101">
        <v>176</v>
      </c>
      <c r="T17" s="101">
        <v>1</v>
      </c>
      <c r="U17" s="101">
        <v>1</v>
      </c>
      <c r="V17" s="101">
        <v>322</v>
      </c>
      <c r="W17" s="101">
        <v>322</v>
      </c>
      <c r="X17" s="101">
        <v>0</v>
      </c>
      <c r="Y17" s="101">
        <v>3</v>
      </c>
      <c r="Z17" s="101">
        <v>130</v>
      </c>
      <c r="AA17" s="101">
        <v>23</v>
      </c>
      <c r="AB17" s="101">
        <v>1</v>
      </c>
      <c r="AC17" s="101">
        <v>55</v>
      </c>
      <c r="AD17" s="101">
        <v>6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273</v>
      </c>
      <c r="E18" s="101">
        <v>1065</v>
      </c>
      <c r="F18" s="101">
        <v>618</v>
      </c>
      <c r="G18" s="101">
        <v>146</v>
      </c>
      <c r="H18" s="101">
        <v>2463</v>
      </c>
      <c r="I18" s="101">
        <v>4268</v>
      </c>
      <c r="J18" s="101">
        <v>132</v>
      </c>
      <c r="K18" s="101">
        <v>3894</v>
      </c>
      <c r="L18" s="101">
        <v>33</v>
      </c>
      <c r="M18" s="101">
        <v>0</v>
      </c>
      <c r="N18" s="101">
        <v>557</v>
      </c>
      <c r="O18" s="101">
        <v>25</v>
      </c>
      <c r="P18" s="101">
        <v>6</v>
      </c>
      <c r="Q18" s="101">
        <v>1987</v>
      </c>
      <c r="R18" s="101">
        <v>94</v>
      </c>
      <c r="S18" s="101">
        <v>6639</v>
      </c>
      <c r="T18" s="101">
        <v>197</v>
      </c>
      <c r="U18" s="101">
        <v>197</v>
      </c>
      <c r="V18" s="101">
        <v>5032</v>
      </c>
      <c r="W18" s="101">
        <v>5032</v>
      </c>
      <c r="X18" s="101">
        <v>19</v>
      </c>
      <c r="Y18" s="101">
        <v>27</v>
      </c>
      <c r="Z18" s="101">
        <v>1620</v>
      </c>
      <c r="AA18" s="101">
        <v>419</v>
      </c>
      <c r="AB18" s="101">
        <v>38</v>
      </c>
      <c r="AC18" s="101">
        <v>937</v>
      </c>
      <c r="AD18" s="101">
        <v>238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63</v>
      </c>
      <c r="D19" s="101">
        <v>476</v>
      </c>
      <c r="E19" s="101">
        <v>2769</v>
      </c>
      <c r="F19" s="101">
        <v>466</v>
      </c>
      <c r="G19" s="101">
        <v>53</v>
      </c>
      <c r="H19" s="101">
        <v>2526</v>
      </c>
      <c r="I19" s="101">
        <v>5620</v>
      </c>
      <c r="J19" s="101">
        <v>101</v>
      </c>
      <c r="K19" s="101">
        <v>4164</v>
      </c>
      <c r="L19" s="101">
        <v>35</v>
      </c>
      <c r="M19" s="101">
        <v>6</v>
      </c>
      <c r="N19" s="101">
        <v>1609</v>
      </c>
      <c r="O19" s="101">
        <v>51</v>
      </c>
      <c r="P19" s="101">
        <v>54</v>
      </c>
      <c r="Q19" s="101">
        <v>4254</v>
      </c>
      <c r="R19" s="101">
        <v>181</v>
      </c>
      <c r="S19" s="101">
        <v>8396</v>
      </c>
      <c r="T19" s="101">
        <v>662</v>
      </c>
      <c r="U19" s="101">
        <v>662</v>
      </c>
      <c r="V19" s="101">
        <v>8493</v>
      </c>
      <c r="W19" s="101">
        <v>8493</v>
      </c>
      <c r="X19" s="101">
        <v>42</v>
      </c>
      <c r="Y19" s="101">
        <v>134</v>
      </c>
      <c r="Z19" s="101">
        <v>4179</v>
      </c>
      <c r="AA19" s="101">
        <v>568</v>
      </c>
      <c r="AB19" s="101">
        <v>92</v>
      </c>
      <c r="AC19" s="101">
        <v>792</v>
      </c>
      <c r="AD19" s="101">
        <v>299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30</v>
      </c>
      <c r="E20" s="101">
        <v>95</v>
      </c>
      <c r="F20" s="101">
        <v>43</v>
      </c>
      <c r="G20" s="101">
        <v>10</v>
      </c>
      <c r="H20" s="101">
        <v>231</v>
      </c>
      <c r="I20" s="101">
        <v>381</v>
      </c>
      <c r="J20" s="101">
        <v>12</v>
      </c>
      <c r="K20" s="101">
        <v>246</v>
      </c>
      <c r="L20" s="101">
        <v>0</v>
      </c>
      <c r="M20" s="101">
        <v>0</v>
      </c>
      <c r="N20" s="101">
        <v>71</v>
      </c>
      <c r="O20" s="101">
        <v>1</v>
      </c>
      <c r="P20" s="101">
        <v>1</v>
      </c>
      <c r="Q20" s="101">
        <v>121</v>
      </c>
      <c r="R20" s="101">
        <v>11</v>
      </c>
      <c r="S20" s="101">
        <v>397</v>
      </c>
      <c r="T20" s="101">
        <v>14</v>
      </c>
      <c r="U20" s="101">
        <v>14</v>
      </c>
      <c r="V20" s="101">
        <v>429</v>
      </c>
      <c r="W20" s="101">
        <v>386</v>
      </c>
      <c r="X20" s="101">
        <v>1</v>
      </c>
      <c r="Y20" s="101">
        <v>0</v>
      </c>
      <c r="Z20" s="101">
        <v>134</v>
      </c>
      <c r="AA20" s="101">
        <v>18</v>
      </c>
      <c r="AB20" s="101">
        <v>0</v>
      </c>
      <c r="AC20" s="101">
        <v>46</v>
      </c>
      <c r="AD20" s="101">
        <v>16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17</v>
      </c>
      <c r="E21" s="101">
        <v>159</v>
      </c>
      <c r="F21" s="101">
        <v>38</v>
      </c>
      <c r="G21" s="101">
        <v>4</v>
      </c>
      <c r="H21" s="101">
        <v>312</v>
      </c>
      <c r="I21" s="101">
        <v>907</v>
      </c>
      <c r="J21" s="101">
        <v>4</v>
      </c>
      <c r="K21" s="101">
        <v>148</v>
      </c>
      <c r="L21" s="101">
        <v>0</v>
      </c>
      <c r="M21" s="101">
        <v>0</v>
      </c>
      <c r="N21" s="101">
        <v>62</v>
      </c>
      <c r="O21" s="101">
        <v>3</v>
      </c>
      <c r="P21" s="101">
        <v>0</v>
      </c>
      <c r="Q21" s="101">
        <v>320</v>
      </c>
      <c r="R21" s="101">
        <v>2</v>
      </c>
      <c r="S21" s="101">
        <v>343</v>
      </c>
      <c r="T21" s="101">
        <v>44</v>
      </c>
      <c r="U21" s="101">
        <v>44</v>
      </c>
      <c r="V21" s="101">
        <v>595</v>
      </c>
      <c r="W21" s="101">
        <v>595</v>
      </c>
      <c r="X21" s="101">
        <v>1</v>
      </c>
      <c r="Y21" s="101">
        <v>2</v>
      </c>
      <c r="Z21" s="101">
        <v>197</v>
      </c>
      <c r="AA21" s="101">
        <v>83</v>
      </c>
      <c r="AB21" s="101">
        <v>2</v>
      </c>
      <c r="AC21" s="101">
        <v>212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30</v>
      </c>
      <c r="E22" s="101">
        <v>138</v>
      </c>
      <c r="F22" s="101">
        <v>49</v>
      </c>
      <c r="G22" s="101">
        <v>6</v>
      </c>
      <c r="H22" s="101">
        <v>178</v>
      </c>
      <c r="I22" s="101">
        <v>285</v>
      </c>
      <c r="J22" s="101">
        <v>14</v>
      </c>
      <c r="K22" s="101">
        <v>388</v>
      </c>
      <c r="L22" s="101">
        <v>6</v>
      </c>
      <c r="M22" s="101">
        <v>1</v>
      </c>
      <c r="N22" s="101">
        <v>168</v>
      </c>
      <c r="O22" s="101">
        <v>3</v>
      </c>
      <c r="P22" s="101">
        <v>3</v>
      </c>
      <c r="Q22" s="101">
        <v>303</v>
      </c>
      <c r="R22" s="101">
        <v>18</v>
      </c>
      <c r="S22" s="101">
        <v>753</v>
      </c>
      <c r="T22" s="101">
        <v>27</v>
      </c>
      <c r="U22" s="101">
        <v>27</v>
      </c>
      <c r="V22" s="101">
        <v>600</v>
      </c>
      <c r="W22" s="101">
        <v>600</v>
      </c>
      <c r="X22" s="101">
        <v>7</v>
      </c>
      <c r="Y22" s="101">
        <v>39</v>
      </c>
      <c r="Z22" s="101">
        <v>207</v>
      </c>
      <c r="AA22" s="101">
        <v>32</v>
      </c>
      <c r="AB22" s="101">
        <v>7</v>
      </c>
      <c r="AC22" s="101">
        <v>51</v>
      </c>
      <c r="AD22" s="101">
        <v>16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110</v>
      </c>
      <c r="D23" s="101">
        <v>1320</v>
      </c>
      <c r="E23" s="101">
        <v>2068</v>
      </c>
      <c r="F23" s="101">
        <v>2612</v>
      </c>
      <c r="G23" s="101">
        <v>487</v>
      </c>
      <c r="H23" s="101">
        <v>8049</v>
      </c>
      <c r="I23" s="101">
        <v>15519</v>
      </c>
      <c r="J23" s="101">
        <v>250</v>
      </c>
      <c r="K23" s="101">
        <v>6160</v>
      </c>
      <c r="L23" s="101">
        <v>148</v>
      </c>
      <c r="M23" s="101">
        <v>27</v>
      </c>
      <c r="N23" s="101">
        <v>1457</v>
      </c>
      <c r="O23" s="101">
        <v>35</v>
      </c>
      <c r="P23" s="101">
        <v>1</v>
      </c>
      <c r="Q23" s="101">
        <v>9152</v>
      </c>
      <c r="R23" s="101">
        <v>17</v>
      </c>
      <c r="S23" s="101">
        <v>18250</v>
      </c>
      <c r="T23" s="101">
        <v>516</v>
      </c>
      <c r="U23" s="101">
        <v>516</v>
      </c>
      <c r="V23" s="101">
        <v>14551</v>
      </c>
      <c r="W23" s="101">
        <v>14551</v>
      </c>
      <c r="X23" s="101">
        <v>27</v>
      </c>
      <c r="Y23" s="101">
        <v>38</v>
      </c>
      <c r="Z23" s="101">
        <v>2259</v>
      </c>
      <c r="AA23" s="101">
        <v>1538</v>
      </c>
      <c r="AB23" s="101">
        <v>47</v>
      </c>
      <c r="AC23" s="101">
        <v>2895</v>
      </c>
      <c r="AD23" s="101">
        <v>467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23</v>
      </c>
      <c r="E24" s="101">
        <v>188</v>
      </c>
      <c r="F24" s="101">
        <v>40</v>
      </c>
      <c r="G24" s="101">
        <v>1</v>
      </c>
      <c r="H24" s="101">
        <v>200</v>
      </c>
      <c r="I24" s="101">
        <v>591</v>
      </c>
      <c r="J24" s="101">
        <v>4</v>
      </c>
      <c r="K24" s="101">
        <v>347</v>
      </c>
      <c r="L24" s="101">
        <v>1</v>
      </c>
      <c r="M24" s="101">
        <v>0</v>
      </c>
      <c r="N24" s="101">
        <v>19</v>
      </c>
      <c r="O24" s="101">
        <v>6</v>
      </c>
      <c r="P24" s="101">
        <v>0</v>
      </c>
      <c r="Q24" s="101">
        <v>111</v>
      </c>
      <c r="R24" s="101">
        <v>1</v>
      </c>
      <c r="S24" s="101">
        <v>201</v>
      </c>
      <c r="T24" s="101">
        <v>9</v>
      </c>
      <c r="U24" s="101">
        <v>9</v>
      </c>
      <c r="V24" s="101">
        <v>457</v>
      </c>
      <c r="W24" s="101">
        <v>457</v>
      </c>
      <c r="X24" s="101">
        <v>3</v>
      </c>
      <c r="Y24" s="101">
        <v>0</v>
      </c>
      <c r="Z24" s="101">
        <v>123</v>
      </c>
      <c r="AA24" s="101">
        <v>130</v>
      </c>
      <c r="AB24" s="101">
        <v>0</v>
      </c>
      <c r="AC24" s="101">
        <v>172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10</v>
      </c>
      <c r="D25" s="101">
        <v>84</v>
      </c>
      <c r="E25" s="101">
        <v>174</v>
      </c>
      <c r="F25" s="101">
        <v>102</v>
      </c>
      <c r="G25" s="101">
        <v>7</v>
      </c>
      <c r="H25" s="101">
        <v>233</v>
      </c>
      <c r="I25" s="101">
        <v>440</v>
      </c>
      <c r="J25" s="101">
        <v>10</v>
      </c>
      <c r="K25" s="101">
        <v>342</v>
      </c>
      <c r="L25" s="101">
        <v>22</v>
      </c>
      <c r="M25" s="101">
        <v>1</v>
      </c>
      <c r="N25" s="101">
        <v>41</v>
      </c>
      <c r="O25" s="101">
        <v>5</v>
      </c>
      <c r="P25" s="101">
        <v>1</v>
      </c>
      <c r="Q25" s="101">
        <v>359</v>
      </c>
      <c r="R25" s="101">
        <v>1</v>
      </c>
      <c r="S25" s="101">
        <v>673</v>
      </c>
      <c r="T25" s="101">
        <v>9</v>
      </c>
      <c r="U25" s="101">
        <v>9</v>
      </c>
      <c r="V25" s="101">
        <v>848</v>
      </c>
      <c r="W25" s="101">
        <v>848</v>
      </c>
      <c r="X25" s="101">
        <v>0</v>
      </c>
      <c r="Y25" s="101">
        <v>1</v>
      </c>
      <c r="Z25" s="101">
        <v>179</v>
      </c>
      <c r="AA25" s="101">
        <v>37</v>
      </c>
      <c r="AB25" s="101">
        <v>0</v>
      </c>
      <c r="AC25" s="101">
        <v>55</v>
      </c>
      <c r="AD25" s="101">
        <v>16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4</v>
      </c>
      <c r="D26" s="101">
        <v>40</v>
      </c>
      <c r="E26" s="101">
        <v>295</v>
      </c>
      <c r="F26" s="101">
        <v>108</v>
      </c>
      <c r="G26" s="101">
        <v>33</v>
      </c>
      <c r="H26" s="101">
        <v>727</v>
      </c>
      <c r="I26" s="101">
        <v>1603</v>
      </c>
      <c r="J26" s="101">
        <v>10</v>
      </c>
      <c r="K26" s="101">
        <v>791</v>
      </c>
      <c r="L26" s="101">
        <v>2</v>
      </c>
      <c r="M26" s="101">
        <v>0</v>
      </c>
      <c r="N26" s="101">
        <v>270</v>
      </c>
      <c r="O26" s="101">
        <v>1</v>
      </c>
      <c r="P26" s="101">
        <v>2</v>
      </c>
      <c r="Q26" s="101">
        <v>633</v>
      </c>
      <c r="R26" s="101">
        <v>56</v>
      </c>
      <c r="S26" s="101">
        <v>1908</v>
      </c>
      <c r="T26" s="101">
        <v>104</v>
      </c>
      <c r="U26" s="101">
        <v>104</v>
      </c>
      <c r="V26" s="101">
        <v>1278</v>
      </c>
      <c r="W26" s="101">
        <v>1278</v>
      </c>
      <c r="X26" s="101">
        <v>7</v>
      </c>
      <c r="Y26" s="101">
        <v>13</v>
      </c>
      <c r="Z26" s="101">
        <v>487</v>
      </c>
      <c r="AA26" s="101">
        <v>151</v>
      </c>
      <c r="AB26" s="101">
        <v>2</v>
      </c>
      <c r="AC26" s="101">
        <v>210</v>
      </c>
      <c r="AD26" s="101">
        <v>100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45</v>
      </c>
      <c r="D27" s="101">
        <v>175</v>
      </c>
      <c r="E27" s="101">
        <v>380</v>
      </c>
      <c r="F27" s="101">
        <v>323</v>
      </c>
      <c r="G27" s="101">
        <v>74</v>
      </c>
      <c r="H27" s="101">
        <v>1078</v>
      </c>
      <c r="I27" s="101">
        <v>1094</v>
      </c>
      <c r="J27" s="101">
        <v>29</v>
      </c>
      <c r="K27" s="101">
        <v>669</v>
      </c>
      <c r="L27" s="101">
        <v>2</v>
      </c>
      <c r="M27" s="101">
        <v>0</v>
      </c>
      <c r="N27" s="101">
        <v>18</v>
      </c>
      <c r="O27" s="101">
        <v>1</v>
      </c>
      <c r="P27" s="101">
        <v>4</v>
      </c>
      <c r="Q27" s="101">
        <v>297</v>
      </c>
      <c r="R27" s="101">
        <v>0</v>
      </c>
      <c r="S27" s="101">
        <v>2376</v>
      </c>
      <c r="T27" s="101">
        <v>5</v>
      </c>
      <c r="U27" s="101">
        <v>5</v>
      </c>
      <c r="V27" s="101">
        <v>3269</v>
      </c>
      <c r="W27" s="101">
        <v>3105</v>
      </c>
      <c r="X27" s="101">
        <v>0</v>
      </c>
      <c r="Y27" s="101">
        <v>0</v>
      </c>
      <c r="Z27" s="101">
        <v>791</v>
      </c>
      <c r="AA27" s="101">
        <v>76</v>
      </c>
      <c r="AB27" s="101">
        <v>0</v>
      </c>
      <c r="AC27" s="101">
        <v>256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1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6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14</v>
      </c>
      <c r="F29" s="101">
        <v>15</v>
      </c>
      <c r="G29" s="101">
        <v>1</v>
      </c>
      <c r="H29" s="101">
        <v>46</v>
      </c>
      <c r="I29" s="101">
        <v>74</v>
      </c>
      <c r="J29" s="101">
        <v>8</v>
      </c>
      <c r="K29" s="101">
        <v>57</v>
      </c>
      <c r="L29" s="101">
        <v>0</v>
      </c>
      <c r="M29" s="101">
        <v>0</v>
      </c>
      <c r="N29" s="101">
        <v>34</v>
      </c>
      <c r="O29" s="101">
        <v>0</v>
      </c>
      <c r="P29" s="101">
        <v>1</v>
      </c>
      <c r="Q29" s="101">
        <v>82</v>
      </c>
      <c r="R29" s="101">
        <v>1</v>
      </c>
      <c r="S29" s="101">
        <v>216</v>
      </c>
      <c r="T29" s="101">
        <v>11</v>
      </c>
      <c r="U29" s="101">
        <v>11</v>
      </c>
      <c r="V29" s="101">
        <v>131</v>
      </c>
      <c r="W29" s="101">
        <v>131</v>
      </c>
      <c r="X29" s="101">
        <v>1</v>
      </c>
      <c r="Y29" s="101">
        <v>1</v>
      </c>
      <c r="Z29" s="101">
        <v>11</v>
      </c>
      <c r="AA29" s="101">
        <v>9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52</v>
      </c>
      <c r="E30" s="101">
        <v>127</v>
      </c>
      <c r="F30" s="101">
        <v>50</v>
      </c>
      <c r="G30" s="101">
        <v>8</v>
      </c>
      <c r="H30" s="101">
        <v>264</v>
      </c>
      <c r="I30" s="101">
        <v>813</v>
      </c>
      <c r="J30" s="101">
        <v>10</v>
      </c>
      <c r="K30" s="101">
        <v>321</v>
      </c>
      <c r="L30" s="101">
        <v>0</v>
      </c>
      <c r="M30" s="101">
        <v>0</v>
      </c>
      <c r="N30" s="101">
        <v>70</v>
      </c>
      <c r="O30" s="101">
        <v>0</v>
      </c>
      <c r="P30" s="101">
        <v>0</v>
      </c>
      <c r="Q30" s="101">
        <v>233</v>
      </c>
      <c r="R30" s="101">
        <v>1</v>
      </c>
      <c r="S30" s="101">
        <v>574</v>
      </c>
      <c r="T30" s="101">
        <v>37</v>
      </c>
      <c r="U30" s="101">
        <v>37</v>
      </c>
      <c r="V30" s="101">
        <v>611</v>
      </c>
      <c r="W30" s="101">
        <v>611</v>
      </c>
      <c r="X30" s="101">
        <v>3</v>
      </c>
      <c r="Y30" s="101">
        <v>1</v>
      </c>
      <c r="Z30" s="101">
        <v>189</v>
      </c>
      <c r="AA30" s="101">
        <v>145</v>
      </c>
      <c r="AB30" s="101">
        <v>14</v>
      </c>
      <c r="AC30" s="101">
        <v>208</v>
      </c>
      <c r="AD30" s="101">
        <v>32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10</v>
      </c>
      <c r="D31" s="101">
        <v>105</v>
      </c>
      <c r="E31" s="101">
        <v>271</v>
      </c>
      <c r="F31" s="101">
        <v>118</v>
      </c>
      <c r="G31" s="101">
        <v>19</v>
      </c>
      <c r="H31" s="101">
        <v>553</v>
      </c>
      <c r="I31" s="101">
        <v>1247</v>
      </c>
      <c r="J31" s="101">
        <v>15</v>
      </c>
      <c r="K31" s="101">
        <v>705</v>
      </c>
      <c r="L31" s="101">
        <v>30</v>
      </c>
      <c r="M31" s="101">
        <v>1</v>
      </c>
      <c r="N31" s="101">
        <v>105</v>
      </c>
      <c r="O31" s="101">
        <v>4</v>
      </c>
      <c r="P31" s="101">
        <v>0</v>
      </c>
      <c r="Q31" s="101">
        <v>501</v>
      </c>
      <c r="R31" s="101">
        <v>11</v>
      </c>
      <c r="S31" s="101">
        <v>1364</v>
      </c>
      <c r="T31" s="101">
        <v>62</v>
      </c>
      <c r="U31" s="101">
        <v>62</v>
      </c>
      <c r="V31" s="101">
        <v>1547</v>
      </c>
      <c r="W31" s="101">
        <v>1547</v>
      </c>
      <c r="X31" s="101">
        <v>2</v>
      </c>
      <c r="Y31" s="101">
        <v>3</v>
      </c>
      <c r="Z31" s="101">
        <v>451</v>
      </c>
      <c r="AA31" s="101">
        <v>118</v>
      </c>
      <c r="AB31" s="101">
        <v>2</v>
      </c>
      <c r="AC31" s="101">
        <v>300</v>
      </c>
      <c r="AD31" s="101">
        <v>71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28</v>
      </c>
      <c r="F32" s="101">
        <v>6</v>
      </c>
      <c r="G32" s="101">
        <v>1</v>
      </c>
      <c r="H32" s="101">
        <v>32</v>
      </c>
      <c r="I32" s="101">
        <v>81</v>
      </c>
      <c r="J32" s="101">
        <v>2</v>
      </c>
      <c r="K32" s="101">
        <v>62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52</v>
      </c>
      <c r="R32" s="101">
        <v>0</v>
      </c>
      <c r="S32" s="101">
        <v>200</v>
      </c>
      <c r="T32" s="101">
        <v>11</v>
      </c>
      <c r="U32" s="101">
        <v>11</v>
      </c>
      <c r="V32" s="101">
        <v>135</v>
      </c>
      <c r="W32" s="101">
        <v>135</v>
      </c>
      <c r="X32" s="101">
        <v>0</v>
      </c>
      <c r="Y32" s="101">
        <v>0</v>
      </c>
      <c r="Z32" s="101">
        <v>46</v>
      </c>
      <c r="AA32" s="101">
        <v>8</v>
      </c>
      <c r="AB32" s="101">
        <v>1</v>
      </c>
      <c r="AC32" s="101">
        <v>21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81</v>
      </c>
      <c r="E33" s="101">
        <v>534</v>
      </c>
      <c r="F33" s="101">
        <v>255</v>
      </c>
      <c r="G33" s="101">
        <v>16</v>
      </c>
      <c r="H33" s="101">
        <v>512</v>
      </c>
      <c r="I33" s="101">
        <v>1728</v>
      </c>
      <c r="J33" s="101">
        <v>34</v>
      </c>
      <c r="K33" s="101">
        <v>843</v>
      </c>
      <c r="L33" s="101">
        <v>8</v>
      </c>
      <c r="M33" s="101">
        <v>3</v>
      </c>
      <c r="N33" s="101">
        <v>133</v>
      </c>
      <c r="O33" s="101">
        <v>17</v>
      </c>
      <c r="P33" s="101">
        <v>2</v>
      </c>
      <c r="Q33" s="101">
        <v>651</v>
      </c>
      <c r="R33" s="101">
        <v>22</v>
      </c>
      <c r="S33" s="101">
        <v>2051</v>
      </c>
      <c r="T33" s="101">
        <v>41</v>
      </c>
      <c r="U33" s="101">
        <v>41</v>
      </c>
      <c r="V33" s="101">
        <v>2519</v>
      </c>
      <c r="W33" s="101">
        <v>2519</v>
      </c>
      <c r="X33" s="101">
        <v>2</v>
      </c>
      <c r="Y33" s="101">
        <v>8</v>
      </c>
      <c r="Z33" s="101">
        <v>1336</v>
      </c>
      <c r="AA33" s="101">
        <v>111</v>
      </c>
      <c r="AB33" s="101">
        <v>12</v>
      </c>
      <c r="AC33" s="101">
        <v>382</v>
      </c>
      <c r="AD33" s="101">
        <v>159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47</v>
      </c>
      <c r="F34" s="101">
        <v>8</v>
      </c>
      <c r="G34" s="101">
        <v>0</v>
      </c>
      <c r="H34" s="101">
        <v>45</v>
      </c>
      <c r="I34" s="101">
        <v>103</v>
      </c>
      <c r="J34" s="101">
        <v>3</v>
      </c>
      <c r="K34" s="101">
        <v>116</v>
      </c>
      <c r="L34" s="101">
        <v>1</v>
      </c>
      <c r="M34" s="101">
        <v>0</v>
      </c>
      <c r="N34" s="101">
        <v>4</v>
      </c>
      <c r="O34" s="101">
        <v>2</v>
      </c>
      <c r="P34" s="101">
        <v>0</v>
      </c>
      <c r="Q34" s="101">
        <v>50</v>
      </c>
      <c r="R34" s="101">
        <v>1</v>
      </c>
      <c r="S34" s="101">
        <v>138</v>
      </c>
      <c r="T34" s="101">
        <v>2</v>
      </c>
      <c r="U34" s="101">
        <v>2</v>
      </c>
      <c r="V34" s="101">
        <v>353</v>
      </c>
      <c r="W34" s="101">
        <v>353</v>
      </c>
      <c r="X34" s="101">
        <v>0</v>
      </c>
      <c r="Y34" s="101">
        <v>0</v>
      </c>
      <c r="Z34" s="101">
        <v>64</v>
      </c>
      <c r="AA34" s="101">
        <v>16</v>
      </c>
      <c r="AB34" s="101">
        <v>0</v>
      </c>
      <c r="AC34" s="101">
        <v>45</v>
      </c>
      <c r="AD34" s="101">
        <v>10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17</v>
      </c>
      <c r="F35" s="101">
        <v>11</v>
      </c>
      <c r="G35" s="101">
        <v>0</v>
      </c>
      <c r="H35" s="101">
        <v>64</v>
      </c>
      <c r="I35" s="101">
        <v>102</v>
      </c>
      <c r="J35" s="101">
        <v>0</v>
      </c>
      <c r="K35" s="101">
        <v>64</v>
      </c>
      <c r="L35" s="101">
        <v>1</v>
      </c>
      <c r="M35" s="101">
        <v>0</v>
      </c>
      <c r="N35" s="101">
        <v>11</v>
      </c>
      <c r="O35" s="101">
        <v>0</v>
      </c>
      <c r="P35" s="101">
        <v>0</v>
      </c>
      <c r="Q35" s="101">
        <v>23</v>
      </c>
      <c r="R35" s="101">
        <v>3</v>
      </c>
      <c r="S35" s="101">
        <v>68</v>
      </c>
      <c r="T35" s="101">
        <v>4</v>
      </c>
      <c r="U35" s="101">
        <v>4</v>
      </c>
      <c r="V35" s="101">
        <v>118</v>
      </c>
      <c r="W35" s="101">
        <v>118</v>
      </c>
      <c r="X35" s="101">
        <v>0</v>
      </c>
      <c r="Y35" s="101">
        <v>0</v>
      </c>
      <c r="Z35" s="101">
        <v>31</v>
      </c>
      <c r="AA35" s="101">
        <v>24</v>
      </c>
      <c r="AB35" s="101">
        <v>0</v>
      </c>
      <c r="AC35" s="101">
        <v>47</v>
      </c>
      <c r="AD35" s="101">
        <v>4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8</v>
      </c>
      <c r="E36" s="101">
        <v>119</v>
      </c>
      <c r="F36" s="101">
        <v>7</v>
      </c>
      <c r="G36" s="101">
        <v>0</v>
      </c>
      <c r="H36" s="101">
        <v>62</v>
      </c>
      <c r="I36" s="101">
        <v>62</v>
      </c>
      <c r="J36" s="101">
        <v>7</v>
      </c>
      <c r="K36" s="101">
        <v>115</v>
      </c>
      <c r="L36" s="101">
        <v>0</v>
      </c>
      <c r="M36" s="101">
        <v>0</v>
      </c>
      <c r="N36" s="101">
        <v>4</v>
      </c>
      <c r="O36" s="101">
        <v>2</v>
      </c>
      <c r="P36" s="101">
        <v>0</v>
      </c>
      <c r="Q36" s="101">
        <v>47</v>
      </c>
      <c r="R36" s="101">
        <v>3</v>
      </c>
      <c r="S36" s="101">
        <v>213</v>
      </c>
      <c r="T36" s="101">
        <v>1</v>
      </c>
      <c r="U36" s="101">
        <v>1</v>
      </c>
      <c r="V36" s="101">
        <v>381</v>
      </c>
      <c r="W36" s="101">
        <v>381</v>
      </c>
      <c r="X36" s="101">
        <v>0</v>
      </c>
      <c r="Y36" s="101">
        <v>0</v>
      </c>
      <c r="Z36" s="101">
        <v>138</v>
      </c>
      <c r="AA36" s="101">
        <v>15</v>
      </c>
      <c r="AB36" s="101">
        <v>1</v>
      </c>
      <c r="AC36" s="101">
        <v>49</v>
      </c>
      <c r="AD36" s="101">
        <v>22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18</v>
      </c>
      <c r="E38" s="101">
        <v>124</v>
      </c>
      <c r="F38" s="101">
        <v>38</v>
      </c>
      <c r="G38" s="101">
        <v>4</v>
      </c>
      <c r="H38" s="101">
        <v>269</v>
      </c>
      <c r="I38" s="101">
        <v>691</v>
      </c>
      <c r="J38" s="101">
        <v>4</v>
      </c>
      <c r="K38" s="101">
        <v>192</v>
      </c>
      <c r="L38" s="101">
        <v>0</v>
      </c>
      <c r="M38" s="101">
        <v>0</v>
      </c>
      <c r="N38" s="101">
        <v>26</v>
      </c>
      <c r="O38" s="101">
        <v>0</v>
      </c>
      <c r="P38" s="101">
        <v>1</v>
      </c>
      <c r="Q38" s="101">
        <v>95</v>
      </c>
      <c r="R38" s="101">
        <v>0</v>
      </c>
      <c r="S38" s="101">
        <v>530</v>
      </c>
      <c r="T38" s="101">
        <v>6</v>
      </c>
      <c r="U38" s="101">
        <v>6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114</v>
      </c>
      <c r="AB38" s="101">
        <v>2</v>
      </c>
      <c r="AC38" s="101">
        <v>241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10</v>
      </c>
      <c r="F39" s="101">
        <v>3</v>
      </c>
      <c r="G39" s="101">
        <v>1</v>
      </c>
      <c r="H39" s="101">
        <v>9</v>
      </c>
      <c r="I39" s="101">
        <v>50</v>
      </c>
      <c r="J39" s="101">
        <v>0</v>
      </c>
      <c r="K39" s="101">
        <v>29</v>
      </c>
      <c r="L39" s="101">
        <v>0</v>
      </c>
      <c r="M39" s="101">
        <v>0</v>
      </c>
      <c r="N39" s="101">
        <v>9</v>
      </c>
      <c r="O39" s="101">
        <v>0</v>
      </c>
      <c r="P39" s="101">
        <v>0</v>
      </c>
      <c r="Q39" s="101">
        <v>6</v>
      </c>
      <c r="R39" s="101">
        <v>0</v>
      </c>
      <c r="S39" s="101">
        <v>100</v>
      </c>
      <c r="T39" s="101">
        <v>3</v>
      </c>
      <c r="U39" s="101">
        <v>3</v>
      </c>
      <c r="V39" s="101">
        <v>130</v>
      </c>
      <c r="W39" s="101">
        <v>130</v>
      </c>
      <c r="X39" s="101">
        <v>0</v>
      </c>
      <c r="Y39" s="101">
        <v>0</v>
      </c>
      <c r="Z39" s="101">
        <v>44</v>
      </c>
      <c r="AA39" s="101">
        <v>8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35</v>
      </c>
      <c r="F40" s="101">
        <v>8</v>
      </c>
      <c r="G40" s="101">
        <v>0</v>
      </c>
      <c r="H40" s="101">
        <v>62</v>
      </c>
      <c r="I40" s="101">
        <v>124</v>
      </c>
      <c r="J40" s="101">
        <v>1</v>
      </c>
      <c r="K40" s="101">
        <v>72</v>
      </c>
      <c r="L40" s="101">
        <v>0</v>
      </c>
      <c r="M40" s="101">
        <v>0</v>
      </c>
      <c r="N40" s="101">
        <v>10</v>
      </c>
      <c r="O40" s="101">
        <v>1</v>
      </c>
      <c r="P40" s="101">
        <v>0</v>
      </c>
      <c r="Q40" s="101">
        <v>47</v>
      </c>
      <c r="R40" s="101">
        <v>5</v>
      </c>
      <c r="S40" s="101">
        <v>230</v>
      </c>
      <c r="T40" s="101">
        <v>4</v>
      </c>
      <c r="U40" s="101">
        <v>4</v>
      </c>
      <c r="V40" s="101">
        <v>238</v>
      </c>
      <c r="W40" s="101">
        <v>238</v>
      </c>
      <c r="X40" s="101">
        <v>0</v>
      </c>
      <c r="Y40" s="101">
        <v>0</v>
      </c>
      <c r="Z40" s="101">
        <v>80</v>
      </c>
      <c r="AA40" s="101">
        <v>33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135</v>
      </c>
      <c r="E41" s="101">
        <v>209</v>
      </c>
      <c r="F41" s="101">
        <v>104</v>
      </c>
      <c r="G41" s="101">
        <v>29</v>
      </c>
      <c r="H41" s="101">
        <v>516</v>
      </c>
      <c r="I41" s="101">
        <v>1801</v>
      </c>
      <c r="J41" s="101">
        <v>50</v>
      </c>
      <c r="K41" s="101">
        <v>934</v>
      </c>
      <c r="L41" s="101">
        <v>4</v>
      </c>
      <c r="M41" s="101">
        <v>0</v>
      </c>
      <c r="N41" s="101">
        <v>155</v>
      </c>
      <c r="O41" s="101">
        <v>4</v>
      </c>
      <c r="P41" s="101">
        <v>0</v>
      </c>
      <c r="Q41" s="101">
        <v>614</v>
      </c>
      <c r="R41" s="101">
        <v>2</v>
      </c>
      <c r="S41" s="101">
        <v>1269</v>
      </c>
      <c r="T41" s="101">
        <v>71</v>
      </c>
      <c r="U41" s="101">
        <v>71</v>
      </c>
      <c r="V41" s="101">
        <v>1574</v>
      </c>
      <c r="W41" s="101">
        <v>1574</v>
      </c>
      <c r="X41" s="101">
        <v>0</v>
      </c>
      <c r="Y41" s="101">
        <v>12</v>
      </c>
      <c r="Z41" s="101">
        <v>555</v>
      </c>
      <c r="AA41" s="101">
        <v>120</v>
      </c>
      <c r="AB41" s="101">
        <v>3</v>
      </c>
      <c r="AC41" s="101">
        <v>273</v>
      </c>
      <c r="AD41" s="101">
        <v>81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27</v>
      </c>
      <c r="D42" s="101">
        <v>282</v>
      </c>
      <c r="E42" s="101">
        <v>832</v>
      </c>
      <c r="F42" s="101">
        <v>421</v>
      </c>
      <c r="G42" s="101">
        <v>20</v>
      </c>
      <c r="H42" s="101">
        <v>973</v>
      </c>
      <c r="I42" s="101">
        <v>1451</v>
      </c>
      <c r="J42" s="101">
        <v>50</v>
      </c>
      <c r="K42" s="101">
        <v>1965</v>
      </c>
      <c r="L42" s="101">
        <v>18</v>
      </c>
      <c r="M42" s="101">
        <v>0</v>
      </c>
      <c r="N42" s="101">
        <v>206</v>
      </c>
      <c r="O42" s="101">
        <v>26</v>
      </c>
      <c r="P42" s="101">
        <v>9</v>
      </c>
      <c r="Q42" s="101">
        <v>1285</v>
      </c>
      <c r="R42" s="101">
        <v>26</v>
      </c>
      <c r="S42" s="101">
        <v>2597</v>
      </c>
      <c r="T42" s="101">
        <v>61</v>
      </c>
      <c r="U42" s="101">
        <v>61</v>
      </c>
      <c r="V42" s="101">
        <v>3042</v>
      </c>
      <c r="W42" s="101">
        <v>3042</v>
      </c>
      <c r="X42" s="101">
        <v>9</v>
      </c>
      <c r="Y42" s="101">
        <v>24</v>
      </c>
      <c r="Z42" s="101">
        <v>1003</v>
      </c>
      <c r="AA42" s="101">
        <v>181</v>
      </c>
      <c r="AB42" s="101">
        <v>12</v>
      </c>
      <c r="AC42" s="101">
        <v>399</v>
      </c>
      <c r="AD42" s="101">
        <v>84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19</v>
      </c>
      <c r="D43" s="101">
        <v>64</v>
      </c>
      <c r="E43" s="101">
        <v>315</v>
      </c>
      <c r="F43" s="101">
        <v>119</v>
      </c>
      <c r="G43" s="101">
        <v>18</v>
      </c>
      <c r="H43" s="101">
        <v>317</v>
      </c>
      <c r="I43" s="101">
        <v>675</v>
      </c>
      <c r="J43" s="101">
        <v>14</v>
      </c>
      <c r="K43" s="101">
        <v>488</v>
      </c>
      <c r="L43" s="101">
        <v>1</v>
      </c>
      <c r="M43" s="101">
        <v>0</v>
      </c>
      <c r="N43" s="101">
        <v>85</v>
      </c>
      <c r="O43" s="101">
        <v>7</v>
      </c>
      <c r="P43" s="101">
        <v>1</v>
      </c>
      <c r="Q43" s="101">
        <v>313</v>
      </c>
      <c r="R43" s="101">
        <v>23</v>
      </c>
      <c r="S43" s="101">
        <v>946</v>
      </c>
      <c r="T43" s="101">
        <v>44</v>
      </c>
      <c r="U43" s="101">
        <v>44</v>
      </c>
      <c r="V43" s="101">
        <v>1041</v>
      </c>
      <c r="W43" s="101">
        <v>1041</v>
      </c>
      <c r="X43" s="101">
        <v>2</v>
      </c>
      <c r="Y43" s="101">
        <v>2</v>
      </c>
      <c r="Z43" s="101">
        <v>345</v>
      </c>
      <c r="AA43" s="101">
        <v>60</v>
      </c>
      <c r="AB43" s="101">
        <v>8</v>
      </c>
      <c r="AC43" s="101">
        <v>124</v>
      </c>
      <c r="AD43" s="101">
        <v>31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2</v>
      </c>
      <c r="G44" s="101">
        <v>0</v>
      </c>
      <c r="H44" s="101">
        <v>9</v>
      </c>
      <c r="I44" s="101">
        <v>17</v>
      </c>
      <c r="J44" s="101">
        <v>0</v>
      </c>
      <c r="K44" s="101">
        <v>5</v>
      </c>
      <c r="L44" s="101">
        <v>1</v>
      </c>
      <c r="M44" s="101">
        <v>0</v>
      </c>
      <c r="N44" s="101">
        <v>2</v>
      </c>
      <c r="O44" s="101">
        <v>0</v>
      </c>
      <c r="P44" s="101">
        <v>0</v>
      </c>
      <c r="Q44" s="101">
        <v>6</v>
      </c>
      <c r="R44" s="101">
        <v>0</v>
      </c>
      <c r="S44" s="101">
        <v>12</v>
      </c>
      <c r="T44" s="101">
        <v>5</v>
      </c>
      <c r="U44" s="101">
        <v>5</v>
      </c>
      <c r="V44" s="101">
        <v>10</v>
      </c>
      <c r="W44" s="101">
        <v>10</v>
      </c>
      <c r="X44" s="101">
        <v>0</v>
      </c>
      <c r="Y44" s="101">
        <v>0</v>
      </c>
      <c r="Z44" s="101">
        <v>0</v>
      </c>
      <c r="AA44" s="101">
        <v>3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140</v>
      </c>
      <c r="E45" s="101">
        <v>211</v>
      </c>
      <c r="F45" s="101">
        <v>172</v>
      </c>
      <c r="G45" s="101">
        <v>22</v>
      </c>
      <c r="H45" s="101">
        <v>470</v>
      </c>
      <c r="I45" s="101">
        <v>865</v>
      </c>
      <c r="J45" s="101">
        <v>20</v>
      </c>
      <c r="K45" s="101">
        <v>596</v>
      </c>
      <c r="L45" s="101">
        <v>6</v>
      </c>
      <c r="M45" s="101">
        <v>1</v>
      </c>
      <c r="N45" s="101">
        <v>150</v>
      </c>
      <c r="O45" s="101">
        <v>8</v>
      </c>
      <c r="P45" s="101">
        <v>4</v>
      </c>
      <c r="Q45" s="101">
        <v>451</v>
      </c>
      <c r="R45" s="101">
        <v>14</v>
      </c>
      <c r="S45" s="101">
        <v>1065</v>
      </c>
      <c r="T45" s="101">
        <v>54</v>
      </c>
      <c r="U45" s="101">
        <v>54</v>
      </c>
      <c r="V45" s="101">
        <v>1144</v>
      </c>
      <c r="W45" s="101">
        <v>1144</v>
      </c>
      <c r="X45" s="101">
        <v>1</v>
      </c>
      <c r="Y45" s="101">
        <v>13</v>
      </c>
      <c r="Z45" s="101">
        <v>272</v>
      </c>
      <c r="AA45" s="101">
        <v>58</v>
      </c>
      <c r="AB45" s="101">
        <v>2</v>
      </c>
      <c r="AC45" s="101">
        <v>115</v>
      </c>
      <c r="AD45" s="101">
        <v>20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5</v>
      </c>
      <c r="F46" s="101">
        <v>3</v>
      </c>
      <c r="G46" s="101">
        <v>0</v>
      </c>
      <c r="H46" s="101">
        <v>13</v>
      </c>
      <c r="I46" s="101">
        <v>32</v>
      </c>
      <c r="J46" s="101">
        <v>0</v>
      </c>
      <c r="K46" s="101">
        <v>6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1</v>
      </c>
      <c r="S46" s="101">
        <v>19</v>
      </c>
      <c r="T46" s="101">
        <v>1</v>
      </c>
      <c r="U46" s="101">
        <v>1</v>
      </c>
      <c r="V46" s="101">
        <v>24</v>
      </c>
      <c r="W46" s="101">
        <v>24</v>
      </c>
      <c r="X46" s="101">
        <v>0</v>
      </c>
      <c r="Y46" s="101">
        <v>0</v>
      </c>
      <c r="Z46" s="101">
        <v>2</v>
      </c>
      <c r="AA46" s="101">
        <v>4</v>
      </c>
      <c r="AB46" s="101">
        <v>0</v>
      </c>
      <c r="AC46" s="101">
        <v>11</v>
      </c>
      <c r="AD46" s="101">
        <v>1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26</v>
      </c>
      <c r="D47" s="101">
        <v>124</v>
      </c>
      <c r="E47" s="101">
        <v>378</v>
      </c>
      <c r="F47" s="101">
        <v>236</v>
      </c>
      <c r="G47" s="101">
        <v>38</v>
      </c>
      <c r="H47" s="101">
        <v>786</v>
      </c>
      <c r="I47" s="101">
        <v>1433</v>
      </c>
      <c r="J47" s="101">
        <v>34</v>
      </c>
      <c r="K47" s="101">
        <v>678</v>
      </c>
      <c r="L47" s="101">
        <v>6</v>
      </c>
      <c r="M47" s="101">
        <v>0</v>
      </c>
      <c r="N47" s="101">
        <v>119</v>
      </c>
      <c r="O47" s="101">
        <v>3</v>
      </c>
      <c r="P47" s="101">
        <v>0</v>
      </c>
      <c r="Q47" s="101">
        <v>864</v>
      </c>
      <c r="R47" s="101">
        <v>4</v>
      </c>
      <c r="S47" s="101">
        <v>1251</v>
      </c>
      <c r="T47" s="101">
        <v>63</v>
      </c>
      <c r="U47" s="101">
        <v>63</v>
      </c>
      <c r="V47" s="101">
        <v>1797</v>
      </c>
      <c r="W47" s="101">
        <v>1797</v>
      </c>
      <c r="X47" s="101">
        <v>0</v>
      </c>
      <c r="Y47" s="101">
        <v>2</v>
      </c>
      <c r="Z47" s="101">
        <v>428</v>
      </c>
      <c r="AA47" s="101">
        <v>174</v>
      </c>
      <c r="AB47" s="101">
        <v>6</v>
      </c>
      <c r="AC47" s="101">
        <v>449</v>
      </c>
      <c r="AD47" s="101">
        <v>47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26</v>
      </c>
      <c r="E48" s="101">
        <v>150</v>
      </c>
      <c r="F48" s="101">
        <v>37</v>
      </c>
      <c r="G48" s="101">
        <v>7</v>
      </c>
      <c r="H48" s="101">
        <v>145</v>
      </c>
      <c r="I48" s="101">
        <v>439</v>
      </c>
      <c r="J48" s="101">
        <v>4</v>
      </c>
      <c r="K48" s="101">
        <v>305</v>
      </c>
      <c r="L48" s="101">
        <v>0</v>
      </c>
      <c r="M48" s="101">
        <v>0</v>
      </c>
      <c r="N48" s="101">
        <v>128</v>
      </c>
      <c r="O48" s="101">
        <v>8</v>
      </c>
      <c r="P48" s="101">
        <v>8</v>
      </c>
      <c r="Q48" s="101">
        <v>187</v>
      </c>
      <c r="R48" s="101">
        <v>13</v>
      </c>
      <c r="S48" s="101">
        <v>768</v>
      </c>
      <c r="T48" s="101">
        <v>34</v>
      </c>
      <c r="U48" s="101">
        <v>34</v>
      </c>
      <c r="V48" s="101">
        <v>489</v>
      </c>
      <c r="W48" s="101">
        <v>489</v>
      </c>
      <c r="X48" s="101">
        <v>1</v>
      </c>
      <c r="Y48" s="101">
        <v>0</v>
      </c>
      <c r="Z48" s="101">
        <v>178</v>
      </c>
      <c r="AA48" s="101">
        <v>39</v>
      </c>
      <c r="AB48" s="101">
        <v>2</v>
      </c>
      <c r="AC48" s="101">
        <v>74</v>
      </c>
      <c r="AD48" s="101">
        <v>75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21</v>
      </c>
      <c r="D49" s="101">
        <v>127</v>
      </c>
      <c r="E49" s="101">
        <v>435</v>
      </c>
      <c r="F49" s="101">
        <v>238</v>
      </c>
      <c r="G49" s="101">
        <v>55</v>
      </c>
      <c r="H49" s="101">
        <v>941</v>
      </c>
      <c r="I49" s="101">
        <v>1270</v>
      </c>
      <c r="J49" s="101">
        <v>37</v>
      </c>
      <c r="K49" s="101">
        <v>822</v>
      </c>
      <c r="L49" s="101">
        <v>0</v>
      </c>
      <c r="M49" s="101">
        <v>0</v>
      </c>
      <c r="N49" s="101">
        <v>120</v>
      </c>
      <c r="O49" s="101">
        <v>10</v>
      </c>
      <c r="P49" s="101">
        <v>2</v>
      </c>
      <c r="Q49" s="101">
        <v>843</v>
      </c>
      <c r="R49" s="101">
        <v>15</v>
      </c>
      <c r="S49" s="101">
        <v>1682</v>
      </c>
      <c r="T49" s="101">
        <v>124</v>
      </c>
      <c r="U49" s="101">
        <v>124</v>
      </c>
      <c r="V49" s="101">
        <v>1748</v>
      </c>
      <c r="W49" s="101">
        <v>1748</v>
      </c>
      <c r="X49" s="101">
        <v>17</v>
      </c>
      <c r="Y49" s="101">
        <v>21</v>
      </c>
      <c r="Z49" s="101">
        <v>637</v>
      </c>
      <c r="AA49" s="101">
        <v>51</v>
      </c>
      <c r="AB49" s="101">
        <v>8</v>
      </c>
      <c r="AC49" s="101">
        <v>279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45</v>
      </c>
      <c r="E50" s="101">
        <v>408</v>
      </c>
      <c r="F50" s="101">
        <v>82</v>
      </c>
      <c r="G50" s="101">
        <v>4</v>
      </c>
      <c r="H50" s="101">
        <v>306</v>
      </c>
      <c r="I50" s="101">
        <v>377</v>
      </c>
      <c r="J50" s="101">
        <v>60</v>
      </c>
      <c r="K50" s="101">
        <v>409</v>
      </c>
      <c r="L50" s="101">
        <v>20</v>
      </c>
      <c r="M50" s="101">
        <v>0</v>
      </c>
      <c r="N50" s="101">
        <v>71</v>
      </c>
      <c r="O50" s="101">
        <v>8</v>
      </c>
      <c r="P50" s="101">
        <v>2</v>
      </c>
      <c r="Q50" s="101">
        <v>351</v>
      </c>
      <c r="R50" s="101">
        <v>11</v>
      </c>
      <c r="S50" s="101">
        <v>797</v>
      </c>
      <c r="T50" s="101">
        <v>4</v>
      </c>
      <c r="U50" s="101">
        <v>4</v>
      </c>
      <c r="V50" s="101">
        <v>755</v>
      </c>
      <c r="W50" s="101">
        <v>755</v>
      </c>
      <c r="X50" s="101">
        <v>0</v>
      </c>
      <c r="Y50" s="101">
        <v>1</v>
      </c>
      <c r="Z50" s="101">
        <v>522</v>
      </c>
      <c r="AA50" s="101">
        <v>74</v>
      </c>
      <c r="AB50" s="101">
        <v>1</v>
      </c>
      <c r="AC50" s="101">
        <v>272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6</v>
      </c>
      <c r="D51" s="101">
        <v>53</v>
      </c>
      <c r="E51" s="101">
        <v>239</v>
      </c>
      <c r="F51" s="101">
        <v>24</v>
      </c>
      <c r="G51" s="101">
        <v>12</v>
      </c>
      <c r="H51" s="101">
        <v>174</v>
      </c>
      <c r="I51" s="101">
        <v>320</v>
      </c>
      <c r="J51" s="101">
        <v>9</v>
      </c>
      <c r="K51" s="101">
        <v>361</v>
      </c>
      <c r="L51" s="101">
        <v>0</v>
      </c>
      <c r="M51" s="101">
        <v>0</v>
      </c>
      <c r="N51" s="101">
        <v>168</v>
      </c>
      <c r="O51" s="101">
        <v>11</v>
      </c>
      <c r="P51" s="101">
        <v>2</v>
      </c>
      <c r="Q51" s="101">
        <v>490</v>
      </c>
      <c r="R51" s="101">
        <v>12</v>
      </c>
      <c r="S51" s="101">
        <v>0</v>
      </c>
      <c r="T51" s="101">
        <v>54</v>
      </c>
      <c r="U51" s="101">
        <v>54</v>
      </c>
      <c r="V51" s="101">
        <v>806</v>
      </c>
      <c r="W51" s="101">
        <v>806</v>
      </c>
      <c r="X51" s="101">
        <v>2</v>
      </c>
      <c r="Y51" s="101">
        <v>26</v>
      </c>
      <c r="Z51" s="101">
        <v>59</v>
      </c>
      <c r="AA51" s="101">
        <v>38</v>
      </c>
      <c r="AB51" s="101">
        <v>17</v>
      </c>
      <c r="AC51" s="101">
        <v>57</v>
      </c>
      <c r="AD51" s="101">
        <v>41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16</v>
      </c>
      <c r="E52" s="101">
        <v>120</v>
      </c>
      <c r="F52" s="101">
        <v>65</v>
      </c>
      <c r="G52" s="101">
        <v>0</v>
      </c>
      <c r="H52" s="101">
        <v>289</v>
      </c>
      <c r="I52" s="101">
        <v>639</v>
      </c>
      <c r="J52" s="101">
        <v>7</v>
      </c>
      <c r="K52" s="101">
        <v>253</v>
      </c>
      <c r="L52" s="101">
        <v>0</v>
      </c>
      <c r="M52" s="101">
        <v>0</v>
      </c>
      <c r="N52" s="101">
        <v>30</v>
      </c>
      <c r="O52" s="101">
        <v>0</v>
      </c>
      <c r="P52" s="101">
        <v>0</v>
      </c>
      <c r="Q52" s="101">
        <v>103</v>
      </c>
      <c r="R52" s="101">
        <v>2</v>
      </c>
      <c r="S52" s="101">
        <v>175</v>
      </c>
      <c r="T52" s="101">
        <v>10</v>
      </c>
      <c r="U52" s="101">
        <v>10</v>
      </c>
      <c r="V52" s="101">
        <v>403</v>
      </c>
      <c r="W52" s="100">
        <v>302</v>
      </c>
      <c r="X52" s="101">
        <v>1</v>
      </c>
      <c r="Y52" s="101">
        <v>1</v>
      </c>
      <c r="Z52" s="101">
        <v>273</v>
      </c>
      <c r="AA52" s="101">
        <v>48</v>
      </c>
      <c r="AB52" s="101">
        <v>0</v>
      </c>
      <c r="AC52" s="101">
        <v>52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1</v>
      </c>
      <c r="D53" s="101">
        <v>16</v>
      </c>
      <c r="E53" s="101">
        <v>156</v>
      </c>
      <c r="F53" s="101">
        <v>32</v>
      </c>
      <c r="G53" s="101">
        <v>9</v>
      </c>
      <c r="H53" s="101">
        <v>218</v>
      </c>
      <c r="I53" s="101">
        <v>674</v>
      </c>
      <c r="J53" s="101">
        <v>3</v>
      </c>
      <c r="K53" s="101">
        <v>186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139</v>
      </c>
      <c r="R53" s="101">
        <v>1</v>
      </c>
      <c r="S53" s="101">
        <v>325</v>
      </c>
      <c r="T53" s="101">
        <v>15</v>
      </c>
      <c r="U53" s="101">
        <v>15</v>
      </c>
      <c r="V53" s="101">
        <v>365</v>
      </c>
      <c r="W53" s="101">
        <v>365</v>
      </c>
      <c r="X53" s="101">
        <v>0</v>
      </c>
      <c r="Y53" s="101">
        <v>0</v>
      </c>
      <c r="Z53" s="101">
        <v>114</v>
      </c>
      <c r="AA53" s="101">
        <v>123</v>
      </c>
      <c r="AB53" s="101">
        <v>1</v>
      </c>
      <c r="AC53" s="101">
        <v>101</v>
      </c>
      <c r="AD53" s="101">
        <v>21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23</v>
      </c>
      <c r="E54" s="101">
        <v>77</v>
      </c>
      <c r="F54" s="101">
        <v>33</v>
      </c>
      <c r="G54" s="101">
        <v>6</v>
      </c>
      <c r="H54" s="101">
        <v>120</v>
      </c>
      <c r="I54" s="101">
        <v>161</v>
      </c>
      <c r="J54" s="101">
        <v>0</v>
      </c>
      <c r="K54" s="101">
        <v>110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87</v>
      </c>
      <c r="R54" s="101">
        <v>3</v>
      </c>
      <c r="S54" s="101">
        <v>180</v>
      </c>
      <c r="T54" s="101">
        <v>16</v>
      </c>
      <c r="U54" s="101">
        <v>16</v>
      </c>
      <c r="V54" s="101">
        <v>231</v>
      </c>
      <c r="W54" s="101">
        <v>231</v>
      </c>
      <c r="X54" s="101">
        <v>0</v>
      </c>
      <c r="Y54" s="101">
        <v>0</v>
      </c>
      <c r="Z54" s="101">
        <v>77</v>
      </c>
      <c r="AA54" s="101">
        <v>27</v>
      </c>
      <c r="AB54" s="101">
        <v>0</v>
      </c>
      <c r="AC54" s="101">
        <v>44</v>
      </c>
      <c r="AD54" s="101">
        <v>9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12</v>
      </c>
      <c r="D55" s="101">
        <v>149</v>
      </c>
      <c r="E55" s="101">
        <v>350</v>
      </c>
      <c r="F55" s="101">
        <v>217</v>
      </c>
      <c r="G55" s="101">
        <v>27</v>
      </c>
      <c r="H55" s="101">
        <v>753</v>
      </c>
      <c r="I55" s="101">
        <v>86</v>
      </c>
      <c r="J55" s="101">
        <v>23</v>
      </c>
      <c r="K55" s="101">
        <v>1130</v>
      </c>
      <c r="L55" s="101">
        <v>26</v>
      </c>
      <c r="M55" s="101">
        <v>2</v>
      </c>
      <c r="N55" s="101">
        <v>71</v>
      </c>
      <c r="O55" s="101">
        <v>7</v>
      </c>
      <c r="P55" s="101">
        <v>0</v>
      </c>
      <c r="Q55" s="101">
        <v>514</v>
      </c>
      <c r="R55" s="101">
        <v>7</v>
      </c>
      <c r="S55" s="101">
        <v>969</v>
      </c>
      <c r="T55" s="101">
        <v>8</v>
      </c>
      <c r="U55" s="101">
        <v>8</v>
      </c>
      <c r="V55" s="101">
        <v>531</v>
      </c>
      <c r="W55" s="101">
        <v>531</v>
      </c>
      <c r="X55" s="101">
        <v>0</v>
      </c>
      <c r="Y55" s="101">
        <v>5</v>
      </c>
      <c r="Z55" s="101">
        <v>440</v>
      </c>
      <c r="AA55" s="101">
        <v>97</v>
      </c>
      <c r="AB55" s="101">
        <v>6</v>
      </c>
      <c r="AC55" s="101">
        <v>273</v>
      </c>
      <c r="AD55" s="101">
        <v>42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5</v>
      </c>
      <c r="D56" s="101">
        <v>10</v>
      </c>
      <c r="E56" s="101">
        <v>41</v>
      </c>
      <c r="F56" s="101">
        <v>42</v>
      </c>
      <c r="G56" s="101">
        <v>8</v>
      </c>
      <c r="H56" s="101">
        <v>89</v>
      </c>
      <c r="I56" s="101">
        <v>170</v>
      </c>
      <c r="J56" s="101">
        <v>12</v>
      </c>
      <c r="K56" s="101">
        <v>82</v>
      </c>
      <c r="L56" s="101">
        <v>0</v>
      </c>
      <c r="M56" s="101">
        <v>0</v>
      </c>
      <c r="N56" s="101">
        <v>4</v>
      </c>
      <c r="O56" s="101">
        <v>0</v>
      </c>
      <c r="P56" s="101">
        <v>0</v>
      </c>
      <c r="Q56" s="101">
        <v>44</v>
      </c>
      <c r="R56" s="101">
        <v>0</v>
      </c>
      <c r="S56" s="101">
        <v>110</v>
      </c>
      <c r="T56" s="101">
        <v>5</v>
      </c>
      <c r="U56" s="101">
        <v>5</v>
      </c>
      <c r="V56" s="101">
        <v>135</v>
      </c>
      <c r="W56" s="101">
        <v>135</v>
      </c>
      <c r="X56" s="101">
        <v>1</v>
      </c>
      <c r="Y56" s="101">
        <v>0</v>
      </c>
      <c r="Z56" s="101">
        <v>36</v>
      </c>
      <c r="AA56" s="101">
        <v>36</v>
      </c>
      <c r="AB56" s="101">
        <v>0</v>
      </c>
      <c r="AC56" s="101">
        <v>39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433</v>
      </c>
      <c r="E57" s="101">
        <v>1243</v>
      </c>
      <c r="F57" s="101">
        <v>601</v>
      </c>
      <c r="G57" s="101">
        <v>98</v>
      </c>
      <c r="H57" s="101">
        <v>1798</v>
      </c>
      <c r="I57" s="101">
        <v>3563</v>
      </c>
      <c r="J57" s="101">
        <v>166</v>
      </c>
      <c r="K57" s="101">
        <v>2460</v>
      </c>
      <c r="L57" s="101">
        <v>37</v>
      </c>
      <c r="M57" s="101">
        <v>0</v>
      </c>
      <c r="N57" s="101">
        <v>64</v>
      </c>
      <c r="O57" s="101">
        <v>21</v>
      </c>
      <c r="P57" s="101">
        <v>2</v>
      </c>
      <c r="Q57" s="101">
        <v>1605</v>
      </c>
      <c r="R57" s="101">
        <v>24</v>
      </c>
      <c r="S57" s="101">
        <v>3962</v>
      </c>
      <c r="T57" s="101">
        <v>43</v>
      </c>
      <c r="U57" s="101">
        <v>43</v>
      </c>
      <c r="V57" s="101">
        <v>8990</v>
      </c>
      <c r="W57" s="101">
        <v>8990</v>
      </c>
      <c r="X57" s="101">
        <v>4</v>
      </c>
      <c r="Y57" s="101">
        <v>6</v>
      </c>
      <c r="Z57" s="101">
        <v>2099</v>
      </c>
      <c r="AA57" s="101">
        <v>266</v>
      </c>
      <c r="AB57" s="101">
        <v>16</v>
      </c>
      <c r="AC57" s="101">
        <v>805</v>
      </c>
      <c r="AD57" s="101">
        <v>193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2</v>
      </c>
      <c r="E58" s="101">
        <v>36</v>
      </c>
      <c r="F58" s="101">
        <v>4</v>
      </c>
      <c r="G58" s="101">
        <v>1</v>
      </c>
      <c r="H58" s="101">
        <v>36</v>
      </c>
      <c r="I58" s="101">
        <v>119</v>
      </c>
      <c r="J58" s="101">
        <v>0</v>
      </c>
      <c r="K58" s="101">
        <v>81</v>
      </c>
      <c r="L58" s="101">
        <v>0</v>
      </c>
      <c r="M58" s="101">
        <v>0</v>
      </c>
      <c r="N58" s="101">
        <v>17</v>
      </c>
      <c r="O58" s="101">
        <v>0</v>
      </c>
      <c r="P58" s="101">
        <v>0</v>
      </c>
      <c r="Q58" s="101">
        <v>19</v>
      </c>
      <c r="R58" s="101">
        <v>1</v>
      </c>
      <c r="S58" s="101">
        <v>114</v>
      </c>
      <c r="T58" s="101">
        <v>10</v>
      </c>
      <c r="U58" s="101">
        <v>10</v>
      </c>
      <c r="V58" s="101">
        <v>170</v>
      </c>
      <c r="W58" s="101">
        <v>170</v>
      </c>
      <c r="X58" s="101">
        <v>0</v>
      </c>
      <c r="Y58" s="101">
        <v>1</v>
      </c>
      <c r="Z58" s="101">
        <v>40</v>
      </c>
      <c r="AA58" s="101">
        <v>21</v>
      </c>
      <c r="AB58" s="101">
        <v>0</v>
      </c>
      <c r="AC58" s="101">
        <v>29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1105</v>
      </c>
      <c r="D59" s="101">
        <v>4317</v>
      </c>
      <c r="E59" s="101">
        <v>11948</v>
      </c>
      <c r="F59" s="101">
        <v>15138</v>
      </c>
      <c r="G59" s="101">
        <v>2764</v>
      </c>
      <c r="H59" s="101">
        <v>18974</v>
      </c>
      <c r="I59" s="101">
        <v>33299</v>
      </c>
      <c r="J59" s="101">
        <v>1395</v>
      </c>
      <c r="K59" s="101">
        <v>32587</v>
      </c>
      <c r="L59" s="101">
        <v>810</v>
      </c>
      <c r="M59" s="101">
        <v>9</v>
      </c>
      <c r="N59" s="101">
        <v>3158</v>
      </c>
      <c r="O59" s="101">
        <v>123</v>
      </c>
      <c r="P59" s="101">
        <v>10</v>
      </c>
      <c r="Q59" s="101">
        <v>15599</v>
      </c>
      <c r="R59" s="101">
        <v>275</v>
      </c>
      <c r="S59" s="101">
        <v>41609</v>
      </c>
      <c r="T59" s="101">
        <v>968</v>
      </c>
      <c r="U59" s="101">
        <v>968</v>
      </c>
      <c r="V59" s="101">
        <v>69585</v>
      </c>
      <c r="W59" s="101">
        <v>69585</v>
      </c>
      <c r="X59" s="101">
        <v>82</v>
      </c>
      <c r="Y59" s="101">
        <v>27</v>
      </c>
      <c r="Z59" s="101">
        <v>13389</v>
      </c>
      <c r="AA59" s="101">
        <v>1328</v>
      </c>
      <c r="AB59" s="101">
        <v>82</v>
      </c>
      <c r="AC59" s="101">
        <v>5634</v>
      </c>
      <c r="AD59" s="101">
        <v>1443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2</v>
      </c>
      <c r="G60" s="101">
        <v>0</v>
      </c>
      <c r="H60" s="101">
        <v>6</v>
      </c>
      <c r="I60" s="101">
        <v>33</v>
      </c>
      <c r="J60" s="101">
        <v>0</v>
      </c>
      <c r="K60" s="101">
        <v>27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3</v>
      </c>
      <c r="R60" s="101">
        <v>0</v>
      </c>
      <c r="S60" s="101">
        <v>101</v>
      </c>
      <c r="T60" s="101">
        <v>0</v>
      </c>
      <c r="U60" s="101">
        <v>0</v>
      </c>
      <c r="V60" s="101">
        <v>142</v>
      </c>
      <c r="W60" s="101">
        <v>142</v>
      </c>
      <c r="X60" s="101">
        <v>0</v>
      </c>
      <c r="Y60" s="101">
        <v>0</v>
      </c>
      <c r="Z60" s="101">
        <v>42</v>
      </c>
      <c r="AA60" s="101">
        <v>12</v>
      </c>
      <c r="AB60" s="101">
        <v>0</v>
      </c>
      <c r="AC60" s="101">
        <v>33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54</v>
      </c>
      <c r="E61" s="101">
        <v>290</v>
      </c>
      <c r="F61" s="101">
        <v>114</v>
      </c>
      <c r="G61" s="101">
        <v>16</v>
      </c>
      <c r="H61" s="101">
        <v>708</v>
      </c>
      <c r="I61" s="101">
        <v>1591</v>
      </c>
      <c r="J61" s="101">
        <v>7</v>
      </c>
      <c r="K61" s="101">
        <v>775</v>
      </c>
      <c r="L61" s="101">
        <v>1</v>
      </c>
      <c r="M61" s="101">
        <v>0</v>
      </c>
      <c r="N61" s="101">
        <v>90</v>
      </c>
      <c r="O61" s="101">
        <v>4</v>
      </c>
      <c r="P61" s="101">
        <v>1</v>
      </c>
      <c r="Q61" s="101">
        <v>347</v>
      </c>
      <c r="R61" s="101">
        <v>2</v>
      </c>
      <c r="S61" s="101">
        <v>865</v>
      </c>
      <c r="T61" s="101">
        <v>47</v>
      </c>
      <c r="U61" s="101">
        <v>47</v>
      </c>
      <c r="V61" s="101">
        <v>1067</v>
      </c>
      <c r="W61" s="101">
        <v>1067</v>
      </c>
      <c r="X61" s="101">
        <v>3</v>
      </c>
      <c r="Y61" s="101">
        <v>8</v>
      </c>
      <c r="Z61" s="101">
        <v>329</v>
      </c>
      <c r="AA61" s="101">
        <v>231</v>
      </c>
      <c r="AB61" s="101">
        <v>0</v>
      </c>
      <c r="AC61" s="101">
        <v>550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1878</v>
      </c>
      <c r="D64" s="62">
        <f t="shared" si="0"/>
        <v>9666</v>
      </c>
      <c r="E64" s="62">
        <f t="shared" si="0"/>
        <v>29400</v>
      </c>
      <c r="F64" s="62">
        <f t="shared" si="0"/>
        <v>23767</v>
      </c>
      <c r="G64" s="62">
        <f t="shared" si="0"/>
        <v>4179</v>
      </c>
      <c r="H64" s="62">
        <f t="shared" si="0"/>
        <v>50507</v>
      </c>
      <c r="I64" s="62">
        <f t="shared" si="0"/>
        <v>92696</v>
      </c>
      <c r="J64" s="64">
        <f t="shared" si="0"/>
        <v>2724</v>
      </c>
      <c r="K64" s="64">
        <f t="shared" si="0"/>
        <v>71286</v>
      </c>
      <c r="L64" s="62">
        <f t="shared" si="0"/>
        <v>1284</v>
      </c>
      <c r="M64" s="62">
        <f t="shared" si="0"/>
        <v>57</v>
      </c>
      <c r="N64" s="62">
        <f t="shared" si="0"/>
        <v>10297</v>
      </c>
      <c r="O64" s="62">
        <f t="shared" si="0"/>
        <v>501</v>
      </c>
      <c r="P64" s="62">
        <f t="shared" si="0"/>
        <v>126</v>
      </c>
      <c r="Q64" s="62">
        <f t="shared" si="0"/>
        <v>48213</v>
      </c>
      <c r="R64" s="64">
        <f t="shared" si="0"/>
        <v>1028</v>
      </c>
      <c r="S64" s="62">
        <f t="shared" si="0"/>
        <v>117759</v>
      </c>
      <c r="T64" s="62"/>
      <c r="U64" s="62">
        <f>SUM(U3:U61)</f>
        <v>3983</v>
      </c>
      <c r="V64" s="63"/>
      <c r="W64" s="62">
        <f t="shared" ref="W64:AD64" si="1">SUM(W3:W61)</f>
        <v>153023</v>
      </c>
      <c r="X64" s="62">
        <f t="shared" si="1"/>
        <v>279</v>
      </c>
      <c r="Y64" s="62">
        <f t="shared" si="1"/>
        <v>476</v>
      </c>
      <c r="Z64" s="64">
        <f t="shared" si="1"/>
        <v>37075</v>
      </c>
      <c r="AA64" s="62">
        <f t="shared" si="1"/>
        <v>7736</v>
      </c>
      <c r="AB64" s="62">
        <f t="shared" si="1"/>
        <v>433</v>
      </c>
      <c r="AC64" s="62">
        <f t="shared" si="1"/>
        <v>19375</v>
      </c>
      <c r="AD64" s="64">
        <f t="shared" si="1"/>
        <v>4405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6.3877551020408166E-2</v>
      </c>
      <c r="D65" s="88">
        <f>D64/E64</f>
        <v>0.32877551020408163</v>
      </c>
      <c r="E65" s="77">
        <f>E64/E64</f>
        <v>1</v>
      </c>
      <c r="F65" s="88">
        <f>F64/K64</f>
        <v>0.3334034733327722</v>
      </c>
      <c r="G65" s="88">
        <f>G64/K64</f>
        <v>5.8623011531015908E-2</v>
      </c>
      <c r="H65" s="88">
        <f>H64/K64</f>
        <v>0.70851219033190249</v>
      </c>
      <c r="I65" s="88">
        <f>I64/K64</f>
        <v>1.3003394775972841</v>
      </c>
      <c r="J65" s="88">
        <f>J64/K64</f>
        <v>3.8212271694301823E-2</v>
      </c>
      <c r="K65" s="76">
        <f>K64/K64</f>
        <v>1</v>
      </c>
      <c r="L65" s="75">
        <f>L64/N64</f>
        <v>0.12469651354763524</v>
      </c>
      <c r="M65" s="75">
        <f>M64/N64</f>
        <v>5.5355928911333396E-3</v>
      </c>
      <c r="N65" s="76">
        <f>N64/N64</f>
        <v>1</v>
      </c>
      <c r="O65" s="75">
        <f>O64/N64</f>
        <v>4.8654948043119352E-2</v>
      </c>
      <c r="P65" s="75">
        <f>P64/N64</f>
        <v>1.2236573759347382E-2</v>
      </c>
      <c r="Q65" s="75">
        <f>Q64/N64</f>
        <v>4.6822375449159948</v>
      </c>
      <c r="R65" s="88">
        <f>R64/N64</f>
        <v>9.9834903369913561E-2</v>
      </c>
      <c r="S65" s="77">
        <f>S64/S64</f>
        <v>1</v>
      </c>
      <c r="T65" s="75"/>
      <c r="U65" s="75">
        <f>U64/S64</f>
        <v>3.3823317113766252E-2</v>
      </c>
      <c r="V65" s="75"/>
      <c r="W65" s="75">
        <f>W64/S64</f>
        <v>1.299459064699938</v>
      </c>
      <c r="X65" s="75">
        <f>X64/S64</f>
        <v>2.3692456627518914E-3</v>
      </c>
      <c r="Y65" s="75">
        <f>Y64/S64</f>
        <v>4.0421538905731193E-3</v>
      </c>
      <c r="Z65" s="88">
        <f>Z64/S64</f>
        <v>0.31483793170797986</v>
      </c>
      <c r="AA65" s="77">
        <f>AA64/AA64</f>
        <v>1</v>
      </c>
      <c r="AB65" s="78">
        <f>AB64/AA64</f>
        <v>5.5972078593588416E-2</v>
      </c>
      <c r="AC65" s="75">
        <f>AC64/AA64</f>
        <v>2.5045243019648398</v>
      </c>
      <c r="AD65" s="90">
        <f>AD64/AA64</f>
        <v>0.56941571871768359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439</v>
      </c>
      <c r="D66" s="66">
        <f>SUMIF(B3:B61, "Europe", D3:D61)</f>
        <v>2585</v>
      </c>
      <c r="E66" s="66">
        <f>SUMIF(B3:B61, "Europe", E3:E61)</f>
        <v>10035</v>
      </c>
      <c r="F66" s="66">
        <f>SUMIF(B3:B61, "Europe", F3:F61)</f>
        <v>3713</v>
      </c>
      <c r="G66" s="66">
        <f>SUMIF(B3:B61, "Europe", G3:G61)</f>
        <v>556</v>
      </c>
      <c r="H66" s="66">
        <f>SUMIF(B3:B61, "Europe", H3:H61)</f>
        <v>13615</v>
      </c>
      <c r="I66" s="66">
        <f>SUMIF(B3:B61, "Europe", I3:I61)</f>
        <v>24923</v>
      </c>
      <c r="J66" s="68">
        <f>SUMIF(B3:B61, "Europe", J3:J61)</f>
        <v>768</v>
      </c>
      <c r="K66" s="68">
        <f>SUMIF(B3:B61, "Europe", K3:K61)</f>
        <v>20726</v>
      </c>
      <c r="L66" s="66">
        <f>SUMIF(B3:B61, "Europe", L3:L61)</f>
        <v>231</v>
      </c>
      <c r="M66" s="66">
        <f>SUMIF(B3:B61, "Europe", M3:M61)</f>
        <v>18</v>
      </c>
      <c r="N66" s="66">
        <f>SUMIF(B3:B61, "Europe", N3:N61)</f>
        <v>4163</v>
      </c>
      <c r="O66" s="66">
        <f>SUMIF(B3:B61, "Europe", O3:O61)</f>
        <v>246</v>
      </c>
      <c r="P66" s="66">
        <f>SUMIF(B3:B61, "Europe", P3:P61)</f>
        <v>98</v>
      </c>
      <c r="Q66" s="66">
        <f>SUMIF(B3:B61, "Europe", Q3:Q61)</f>
        <v>15331</v>
      </c>
      <c r="R66" s="68">
        <f>SUMIF(B3:B61, "Europe", R3:R61)</f>
        <v>572</v>
      </c>
      <c r="S66" s="66">
        <f>SUMIF(B3:B61, "Europe", S3:S61)</f>
        <v>36679</v>
      </c>
      <c r="T66" s="66"/>
      <c r="U66" s="66">
        <f>SUMIF(B3:B61, "Europe", U3:U61)</f>
        <v>1600</v>
      </c>
      <c r="V66" s="67"/>
      <c r="W66" s="66">
        <f>SUMIF(B3:B61, "Europe", W3:W61)</f>
        <v>41261</v>
      </c>
      <c r="X66" s="66">
        <f>SUMIF(B3:B61, "Europe", X3:X61)</f>
        <v>128</v>
      </c>
      <c r="Y66" s="66">
        <f>SUMIF(B3:B61, "Europe", Y3:Y61)</f>
        <v>370</v>
      </c>
      <c r="Z66" s="68">
        <f>SUMIF(B3:B61, "Europe", Z3:Z61)</f>
        <v>14707</v>
      </c>
      <c r="AA66" s="66">
        <f>SUMIF(B3:B61, "Europe", AA3:AA61)</f>
        <v>2360</v>
      </c>
      <c r="AB66" s="66">
        <f>SUMIF(B3:B61, "Europe", AB3:AB61)</f>
        <v>241</v>
      </c>
      <c r="AC66" s="66">
        <f>SUMIF(B3:B61, "Europe", AC3:AC61)</f>
        <v>5378</v>
      </c>
      <c r="AD66" s="68">
        <f>SUMIF(B3:B61, "Europe", AD3:AD61)</f>
        <v>1598</v>
      </c>
      <c r="AE66" s="84"/>
    </row>
    <row r="67" spans="1:47" ht="16" x14ac:dyDescent="0.2">
      <c r="A67" s="69"/>
      <c r="B67" s="70" t="s">
        <v>96</v>
      </c>
      <c r="C67" s="88">
        <f>C66/E66</f>
        <v>4.3746885899352266E-2</v>
      </c>
      <c r="D67" s="88">
        <f>D66/E66</f>
        <v>0.25759840558046837</v>
      </c>
      <c r="E67" s="77">
        <f>E66/E66</f>
        <v>1</v>
      </c>
      <c r="F67" s="88">
        <f>F66/K66</f>
        <v>0.17914696516452763</v>
      </c>
      <c r="G67" s="88">
        <f>G66/K66</f>
        <v>2.6826208626845507E-2</v>
      </c>
      <c r="H67" s="88">
        <f>H66/K66</f>
        <v>0.65690437132104607</v>
      </c>
      <c r="I67" s="88">
        <f>I66/K66</f>
        <v>1.20249927627135</v>
      </c>
      <c r="J67" s="88">
        <f>J66/K66</f>
        <v>3.7054906880247034E-2</v>
      </c>
      <c r="K67" s="76">
        <f>K66/K66</f>
        <v>1</v>
      </c>
      <c r="L67" s="75">
        <f>L66/N66</f>
        <v>5.5488830170550084E-2</v>
      </c>
      <c r="M67" s="75">
        <f>M66/N66</f>
        <v>4.3238049483545517E-3</v>
      </c>
      <c r="N67" s="76">
        <f>N66/N66</f>
        <v>1</v>
      </c>
      <c r="O67" s="75">
        <f>O66/N66</f>
        <v>5.9092000960845541E-2</v>
      </c>
      <c r="P67" s="75">
        <f>P66/N66</f>
        <v>2.354071582993034E-2</v>
      </c>
      <c r="Q67" s="75">
        <f>Q66/N66</f>
        <v>3.68268075906798</v>
      </c>
      <c r="R67" s="88">
        <f>R66/N66</f>
        <v>0.13740091280326688</v>
      </c>
      <c r="S67" s="77">
        <f>S66/S66</f>
        <v>1</v>
      </c>
      <c r="T67" s="75"/>
      <c r="U67" s="75">
        <f>U66/S66</f>
        <v>4.3621690885792958E-2</v>
      </c>
      <c r="V67" s="75"/>
      <c r="W67" s="75">
        <f>W66/S66</f>
        <v>1.1249216172741896</v>
      </c>
      <c r="X67" s="75">
        <f>X66/S66</f>
        <v>3.489735270863437E-3</v>
      </c>
      <c r="Y67" s="75">
        <f>Y66/S66</f>
        <v>1.0087516017339622E-2</v>
      </c>
      <c r="Z67" s="88">
        <f>Z66/S66</f>
        <v>0.40096512991084815</v>
      </c>
      <c r="AA67" s="80">
        <f>AA66/AA66</f>
        <v>1</v>
      </c>
      <c r="AB67" s="81">
        <f>AB66/AA66</f>
        <v>0.10211864406779661</v>
      </c>
      <c r="AC67" s="79">
        <f>AC66/AA66</f>
        <v>2.278813559322034</v>
      </c>
      <c r="AD67" s="91">
        <f>AD66/AA66</f>
        <v>0.67711864406779665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1162</v>
      </c>
      <c r="D68" s="66">
        <f>SUMIF(B3:B61, "North America", D3:D61)</f>
        <v>4735</v>
      </c>
      <c r="E68" s="66">
        <f>SUMIF(B3:B61, "North America", E3:E61)</f>
        <v>13061</v>
      </c>
      <c r="F68" s="66">
        <f>SUMIF(B3:B61, "North America", F3:F61)</f>
        <v>15724</v>
      </c>
      <c r="G68" s="66">
        <f>SUMIF(B3:B61, "North America", G3:G61)</f>
        <v>2870</v>
      </c>
      <c r="H68" s="66">
        <f>SUMIF(B3:B61, "North America", H3:H61)</f>
        <v>21054</v>
      </c>
      <c r="I68" s="66">
        <f>SUMIF(B3:B61, "North America", I3:I61)</f>
        <v>36889</v>
      </c>
      <c r="J68" s="68">
        <f>SUMIF(B3:B61, "North America", J3:J61)</f>
        <v>1464</v>
      </c>
      <c r="K68" s="68">
        <f>SUMIF(B3:B61, "North America", K3:K61)</f>
        <v>35483</v>
      </c>
      <c r="L68" s="66">
        <f>SUMIF(B3:B61, "North America", L3:L61)</f>
        <v>876</v>
      </c>
      <c r="M68" s="66">
        <f>SUMIF(B3:B61, "North America", M3:M61)</f>
        <v>12</v>
      </c>
      <c r="N68" s="66">
        <f>SUMIF(B3:B61, "North America", N3:N61)</f>
        <v>3414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17287</v>
      </c>
      <c r="R68" s="68">
        <f>SUMIF(B3:B61, "North America", R3:R61)</f>
        <v>334</v>
      </c>
      <c r="S68" s="66">
        <f>SUMIF(B3:B61, "North America", S3:S61)</f>
        <v>46099</v>
      </c>
      <c r="T68" s="66"/>
      <c r="U68" s="66">
        <f>SUMIF(B3:B61, "North America", U3:U61)</f>
        <v>1089</v>
      </c>
      <c r="V68" s="67"/>
      <c r="W68" s="66">
        <f>SUMIF(B3:B61, "North America", W3:W61)</f>
        <v>76094</v>
      </c>
      <c r="X68" s="66">
        <f>SUMIF(B3:B61, "North America", X3:X61)</f>
        <v>94</v>
      </c>
      <c r="Y68" s="66">
        <f>SUMIF(B3:B61, "North America", Y3:Y61)</f>
        <v>34</v>
      </c>
      <c r="Z68" s="68">
        <f>SUMIF(B3:B61, "North America", Z3:Z61)</f>
        <v>14080</v>
      </c>
      <c r="AA68" s="66">
        <f>SUMIF(B3:B61, "North America", AA3:AA61)</f>
        <v>1628</v>
      </c>
      <c r="AB68" s="66">
        <f>SUMIF(B3:B61, "North America", AB3:AB61)</f>
        <v>93</v>
      </c>
      <c r="AC68" s="66">
        <f>SUMIF(B3:B61, "North America", AC3:AC61)</f>
        <v>6618</v>
      </c>
      <c r="AD68" s="68">
        <f>SUMIF(B3:B61, "North America", AD3:AD61)</f>
        <v>1619</v>
      </c>
      <c r="AE68" s="84"/>
    </row>
    <row r="69" spans="1:47" ht="16" x14ac:dyDescent="0.2">
      <c r="A69" s="69"/>
      <c r="B69" s="70" t="s">
        <v>96</v>
      </c>
      <c r="C69" s="88">
        <f>C68/E68</f>
        <v>8.8967154122961495E-2</v>
      </c>
      <c r="D69" s="88">
        <f>D68/E68</f>
        <v>0.36252966847867696</v>
      </c>
      <c r="E69" s="77">
        <f>E68/E68</f>
        <v>1</v>
      </c>
      <c r="F69" s="88">
        <f>F68/K68</f>
        <v>0.44314178620747963</v>
      </c>
      <c r="G69" s="88">
        <f>G68/K68</f>
        <v>8.0883803511540744E-2</v>
      </c>
      <c r="H69" s="88">
        <f>H68/K68</f>
        <v>0.59335456415748389</v>
      </c>
      <c r="I69" s="88">
        <f>I68/K68</f>
        <v>1.0396246089676746</v>
      </c>
      <c r="J69" s="88">
        <f>J68/K68</f>
        <v>4.1259194543866076E-2</v>
      </c>
      <c r="K69" s="76">
        <f>K68/K68</f>
        <v>1</v>
      </c>
      <c r="L69" s="75">
        <f>L68/N68</f>
        <v>0.25659050966608082</v>
      </c>
      <c r="M69" s="75">
        <f>M68/N68</f>
        <v>3.5149384885764497E-3</v>
      </c>
      <c r="N69" s="76">
        <f>N68/N68</f>
        <v>1</v>
      </c>
      <c r="O69" s="75">
        <f>O68/N68</f>
        <v>3.8957234915055657E-2</v>
      </c>
      <c r="P69" s="75">
        <f>P68/N68</f>
        <v>2.9291154071470417E-3</v>
      </c>
      <c r="Q69" s="75">
        <f>Q68/N68</f>
        <v>5.063561804335091</v>
      </c>
      <c r="R69" s="88">
        <f>R68/N68</f>
        <v>9.7832454598711191E-2</v>
      </c>
      <c r="S69" s="77">
        <f>S68/S68</f>
        <v>1</v>
      </c>
      <c r="T69" s="75"/>
      <c r="U69" s="75">
        <f>U68/S68</f>
        <v>2.3623072083993144E-2</v>
      </c>
      <c r="V69" s="75"/>
      <c r="W69" s="75">
        <f>W68/S68</f>
        <v>1.6506648734245861</v>
      </c>
      <c r="X69" s="75">
        <f>X68/S68</f>
        <v>2.0390897850278747E-3</v>
      </c>
      <c r="Y69" s="75">
        <f>Y68/S68</f>
        <v>7.3754311373348661E-4</v>
      </c>
      <c r="Z69" s="88">
        <f>Z68/S68</f>
        <v>0.30542961886374975</v>
      </c>
      <c r="AA69" s="80">
        <f>AA68/AA68</f>
        <v>1</v>
      </c>
      <c r="AB69" s="81">
        <f>AB68/AA68</f>
        <v>5.7125307125307126E-2</v>
      </c>
      <c r="AC69" s="79">
        <f>AC68/AA68</f>
        <v>4.0651105651105652</v>
      </c>
      <c r="AD69" s="91">
        <f>AD68/AA68</f>
        <v>0.99447174447174447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43</v>
      </c>
      <c r="D70" s="66">
        <f>SUMIF(B3:B61, "South America", D3:D61)</f>
        <v>216</v>
      </c>
      <c r="E70" s="66">
        <f>SUMIF(B3:B61, "South America", E3:E61)</f>
        <v>1273</v>
      </c>
      <c r="F70" s="66">
        <f>SUMIF(B3:B61, "South America", F3:F61)</f>
        <v>420</v>
      </c>
      <c r="G70" s="66">
        <f>SUMIF(B3:B61, "South America", G3:G61)</f>
        <v>45</v>
      </c>
      <c r="H70" s="66">
        <f>SUMIF(B3:B61, "South America", H3:H61)</f>
        <v>2280</v>
      </c>
      <c r="I70" s="66">
        <f>SUMIF(B3:B61, "South America", I3:I61)</f>
        <v>3272</v>
      </c>
      <c r="J70" s="68">
        <f>SUMIF(B3:B61, "South America", J3:J61)</f>
        <v>49</v>
      </c>
      <c r="K70" s="68">
        <f>SUMIF(B3:B61, "South America", K3:K61)</f>
        <v>2926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407</v>
      </c>
      <c r="O70" s="66">
        <f>SUMIF(B3:B61, "South America", O3:O61)</f>
        <v>54</v>
      </c>
      <c r="P70" s="66">
        <f>SUMIF(B3:B61, "South America", P3:P61)</f>
        <v>3</v>
      </c>
      <c r="Q70" s="66">
        <f>SUMIF(B3:B61, "South America", Q3:Q61)</f>
        <v>2320</v>
      </c>
      <c r="R70" s="68">
        <f>SUMIF(B3:B61, "South America", R3:R61)</f>
        <v>68</v>
      </c>
      <c r="S70" s="66">
        <f>SUMIF(B3:B61, "South America", S3:S61)</f>
        <v>5995</v>
      </c>
      <c r="T70" s="66"/>
      <c r="U70" s="66">
        <f>SUMIF(B3:B61, "South America", U3:U61)</f>
        <v>378</v>
      </c>
      <c r="V70" s="67"/>
      <c r="W70" s="66">
        <f>SUMIF(B3:B61, "South America", W3:W61)</f>
        <v>6792</v>
      </c>
      <c r="X70" s="66">
        <f>SUMIF(B3:B61, "South America", X3:X61)</f>
        <v>13</v>
      </c>
      <c r="Y70" s="66">
        <f>SUMIF(B3:B61, "South America", Y3:Y61)</f>
        <v>8</v>
      </c>
      <c r="Z70" s="68">
        <f>SUMIF(B3:B61, "South America", Z3:Z61)</f>
        <v>1879</v>
      </c>
      <c r="AA70" s="66">
        <f>SUMIF(B3:B61, "South America", AA3:AA61)</f>
        <v>760</v>
      </c>
      <c r="AB70" s="66">
        <f>SUMIF(B3:B61, "South America", AB3:AB61)</f>
        <v>14</v>
      </c>
      <c r="AC70" s="66">
        <f>SUMIF(B3:B61, "South America", AC3:AC61)</f>
        <v>1399</v>
      </c>
      <c r="AD70" s="68">
        <f>SUMIF(B3:B61, "South America", AD3:AD61)</f>
        <v>246</v>
      </c>
      <c r="AE70" s="84"/>
    </row>
    <row r="71" spans="1:47" ht="16" x14ac:dyDescent="0.2">
      <c r="A71" s="63"/>
      <c r="B71" s="70" t="s">
        <v>96</v>
      </c>
      <c r="C71" s="88">
        <f>C70/E70</f>
        <v>3.3778476040848389E-2</v>
      </c>
      <c r="D71" s="88">
        <f>D70/E70</f>
        <v>0.16967792615868027</v>
      </c>
      <c r="E71" s="77">
        <f>E70/E70</f>
        <v>1</v>
      </c>
      <c r="F71" s="88">
        <f>F70/K70</f>
        <v>0.14354066985645933</v>
      </c>
      <c r="G71" s="88">
        <f>G70/K70</f>
        <v>1.5379357484620642E-2</v>
      </c>
      <c r="H71" s="88">
        <f>H70/K70</f>
        <v>0.77922077922077926</v>
      </c>
      <c r="I71" s="88">
        <f>I70/K70</f>
        <v>1.1182501708817498</v>
      </c>
      <c r="J71" s="88">
        <f>J70/K70</f>
        <v>1.6746411483253589E-2</v>
      </c>
      <c r="K71" s="76">
        <f>K70/K70</f>
        <v>1</v>
      </c>
      <c r="L71" s="75">
        <f>L70/N70</f>
        <v>2.4570024570024569E-2</v>
      </c>
      <c r="M71" s="75">
        <f>M70/N70</f>
        <v>0</v>
      </c>
      <c r="N71" s="76">
        <f>N70/N70</f>
        <v>1</v>
      </c>
      <c r="O71" s="75">
        <f>O70/N70</f>
        <v>0.13267813267813267</v>
      </c>
      <c r="P71" s="75">
        <f>P70/N70</f>
        <v>7.3710073710073713E-3</v>
      </c>
      <c r="Q71" s="75">
        <f>Q70/N70</f>
        <v>5.7002457002457003</v>
      </c>
      <c r="R71" s="88">
        <f>R70/N70</f>
        <v>0.16707616707616707</v>
      </c>
      <c r="S71" s="77">
        <f>S70/S70</f>
        <v>1</v>
      </c>
      <c r="T71" s="75"/>
      <c r="U71" s="75">
        <f>U70/S70</f>
        <v>6.3052543786488738E-2</v>
      </c>
      <c r="V71" s="75"/>
      <c r="W71" s="75">
        <f>W70/S70</f>
        <v>1.1329441201000834</v>
      </c>
      <c r="X71" s="75">
        <f>X70/S70</f>
        <v>2.1684737281067556E-3</v>
      </c>
      <c r="Y71" s="75">
        <f>Y70/S70</f>
        <v>1.3344453711426189E-3</v>
      </c>
      <c r="Z71" s="88">
        <f>Z70/S70</f>
        <v>0.31342785654712263</v>
      </c>
      <c r="AA71" s="80">
        <f>AA70/AA70</f>
        <v>1</v>
      </c>
      <c r="AB71" s="81">
        <f>AB70/AA70</f>
        <v>1.8421052631578946E-2</v>
      </c>
      <c r="AC71" s="79">
        <f>AC70/AA70</f>
        <v>1.8407894736842105</v>
      </c>
      <c r="AD71" s="91">
        <f>AD70/AA70</f>
        <v>0.3236842105263158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225</v>
      </c>
      <c r="D72" s="66">
        <f>SUMIF(B3:B61, "Asia &amp; Pacific", D3:D61)</f>
        <v>2089</v>
      </c>
      <c r="E72" s="66">
        <f>SUMIF(B3:B61, "Asia &amp; Pacific", E3:E61)</f>
        <v>4782</v>
      </c>
      <c r="F72" s="66">
        <f>SUMIF(B3:B61, "Asia &amp; Pacific", F3:F61)</f>
        <v>3822</v>
      </c>
      <c r="G72" s="66">
        <f>SUMIF(B3:B61, "Asia &amp; Pacific", G3:G61)</f>
        <v>689</v>
      </c>
      <c r="H72" s="66">
        <f>SUMIF(B3:B61, "Asia &amp; Pacific", H3:H61)</f>
        <v>13205</v>
      </c>
      <c r="I72" s="66">
        <f>SUMIF(B3:B61, "Asia &amp; Pacific", I3:I61)</f>
        <v>26745</v>
      </c>
      <c r="J72" s="68">
        <f>SUMIF(B3:B61, "Asia &amp; Pacific", J3:J61)</f>
        <v>429</v>
      </c>
      <c r="K72" s="68">
        <f>SUMIF(B3:B61, "Asia &amp; Pacific", K3:K61)</f>
        <v>11620</v>
      </c>
      <c r="L72" s="66">
        <f>SUMIF(B3:B61, "Asia &amp; Pacific", L3:L61)</f>
        <v>166</v>
      </c>
      <c r="M72" s="66">
        <f>SUMIF(B3:B61, "Asia &amp; Pacific", M3:M61)</f>
        <v>27</v>
      </c>
      <c r="N72" s="66">
        <f>SUMIF(B3:B61, "Asia &amp; Pacific", N3:N61)</f>
        <v>2151</v>
      </c>
      <c r="O72" s="66">
        <f>SUMIF(B3:B61, "Asia &amp; Pacific", O3:O61)</f>
        <v>59</v>
      </c>
      <c r="P72" s="66">
        <f>SUMIF(B3:B61, "Asia &amp; Pacific", P3:P61)</f>
        <v>7</v>
      </c>
      <c r="Q72" s="66">
        <f>SUMIF(B3:B61, "Asia &amp; Pacific", Q3:Q61)</f>
        <v>12953</v>
      </c>
      <c r="R72" s="68">
        <f>SUMIF(B3:B61, "Asia &amp; Pacific", R3:R61)</f>
        <v>38</v>
      </c>
      <c r="S72" s="66">
        <f>SUMIF(B3:B61, "Asia &amp; Pacific", S3:S61)</f>
        <v>27757</v>
      </c>
      <c r="T72" s="66"/>
      <c r="U72" s="66">
        <f>SUMIF(B3:B61, "Asia &amp; Pacific", U3:U61)</f>
        <v>851</v>
      </c>
      <c r="V72" s="67"/>
      <c r="W72" s="66">
        <f>SUMIF(B3:B61, "Asia &amp; Pacific", W3:W61)</f>
        <v>27934</v>
      </c>
      <c r="X72" s="66">
        <f>SUMIF(B3:B61, "Asia &amp; Pacific", X3:X61)</f>
        <v>43</v>
      </c>
      <c r="Y72" s="66">
        <f>SUMIF(B3:B61, "Asia &amp; Pacific", Y3:Y61)</f>
        <v>64</v>
      </c>
      <c r="Z72" s="68">
        <f>SUMIF(B3:B61, "Asia &amp; Pacific", Z3:Z61)</f>
        <v>6096</v>
      </c>
      <c r="AA72" s="66">
        <f>SUMIF(B3:B61, "Asia &amp; Pacific", AA3:AA61)</f>
        <v>2893</v>
      </c>
      <c r="AB72" s="66">
        <f>SUMIF(B3:B61, "Asia &amp; Pacific", AB3:AB61)</f>
        <v>81</v>
      </c>
      <c r="AC72" s="66">
        <f>SUMIF(B3:B61, "Asia &amp; Pacific", AC3:AC61)</f>
        <v>5811</v>
      </c>
      <c r="AD72" s="68">
        <f>SUMIF(B3:B61, "Asia &amp; Pacific", AD3:AD61)</f>
        <v>849</v>
      </c>
      <c r="AE72" s="63"/>
    </row>
    <row r="73" spans="1:47" ht="16" x14ac:dyDescent="0.2">
      <c r="A73" s="63"/>
      <c r="B73" s="70" t="s">
        <v>96</v>
      </c>
      <c r="C73" s="88">
        <f>C72/E72</f>
        <v>4.7051442910915932E-2</v>
      </c>
      <c r="D73" s="88">
        <f>D72/E72</f>
        <v>0.4368465077373484</v>
      </c>
      <c r="E73" s="77">
        <f>E72/E72</f>
        <v>1</v>
      </c>
      <c r="F73" s="88">
        <f>F72/K72</f>
        <v>0.3289156626506024</v>
      </c>
      <c r="G73" s="88">
        <f>G72/K72</f>
        <v>5.9294320137693632E-2</v>
      </c>
      <c r="H73" s="88">
        <f>H72/K72</f>
        <v>1.1364027538726333</v>
      </c>
      <c r="I73" s="88">
        <f>I72/K72</f>
        <v>2.3016351118760756</v>
      </c>
      <c r="J73" s="88">
        <f>J72/K72</f>
        <v>3.6919104991394149E-2</v>
      </c>
      <c r="K73" s="76">
        <f>K72/K72</f>
        <v>1</v>
      </c>
      <c r="L73" s="75">
        <f>L72/N72</f>
        <v>7.717340771734077E-2</v>
      </c>
      <c r="M73" s="75">
        <f>M72/N72</f>
        <v>1.2552301255230125E-2</v>
      </c>
      <c r="N73" s="76">
        <f>N72/N72</f>
        <v>1</v>
      </c>
      <c r="O73" s="75">
        <f>O72/N72</f>
        <v>2.7429102742910275E-2</v>
      </c>
      <c r="P73" s="75">
        <f>P72/N72</f>
        <v>3.2543003254300326E-3</v>
      </c>
      <c r="Q73" s="75">
        <f>Q72/N72</f>
        <v>6.0218503021850305</v>
      </c>
      <c r="R73" s="88">
        <f>R72/N72</f>
        <v>1.7666201766620176E-2</v>
      </c>
      <c r="S73" s="77">
        <f>S72/S72</f>
        <v>1</v>
      </c>
      <c r="T73" s="75"/>
      <c r="U73" s="75">
        <f>U72/S72</f>
        <v>3.0658932881795584E-2</v>
      </c>
      <c r="V73" s="75"/>
      <c r="W73" s="75">
        <f>W72/S72</f>
        <v>1.0063767698238282</v>
      </c>
      <c r="X73" s="75">
        <f>X72/S72</f>
        <v>1.5491587707605289E-3</v>
      </c>
      <c r="Y73" s="75">
        <f>Y72/S72</f>
        <v>2.3057246820621827E-3</v>
      </c>
      <c r="Z73" s="88">
        <f>Z72/S72</f>
        <v>0.21962027596642289</v>
      </c>
      <c r="AA73" s="80">
        <f>AA72/AA72</f>
        <v>1</v>
      </c>
      <c r="AB73" s="81">
        <f>AB72/AA72</f>
        <v>2.799861735222952E-2</v>
      </c>
      <c r="AC73" s="79">
        <f>AC72/AA72</f>
        <v>2.0086415485655031</v>
      </c>
      <c r="AD73" s="91">
        <f>AD72/AA72</f>
        <v>0.29346698928447978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41</v>
      </c>
      <c r="E74" s="66">
        <f>SUMIF(B3:B61, "Africa", E3:E61)</f>
        <v>249</v>
      </c>
      <c r="F74" s="66">
        <f>SUMIF(B3:B61, "Africa", F3:F61)</f>
        <v>88</v>
      </c>
      <c r="G74" s="66">
        <f>SUMIF(B3:B61, "Africa", G3:G61)</f>
        <v>19</v>
      </c>
      <c r="H74" s="66">
        <f>SUMIF(B3:B61, "Africa", H3:H61)</f>
        <v>353</v>
      </c>
      <c r="I74" s="66">
        <f>SUMIF(B3:B61, "Africa", I3:I61)</f>
        <v>867</v>
      </c>
      <c r="J74" s="68">
        <f>SUMIF(B3:B61, "Africa", J3:J61)</f>
        <v>14</v>
      </c>
      <c r="K74" s="68">
        <f>SUMIF(B3:B61, "Africa", K3:K61)</f>
        <v>531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162</v>
      </c>
      <c r="O74" s="66">
        <f>SUMIF(B3:B61, "Africa", O3:O61)</f>
        <v>9</v>
      </c>
      <c r="P74" s="66">
        <f>SUMIF(B3:B61, "Africa", P3:P61)</f>
        <v>8</v>
      </c>
      <c r="Q74" s="66">
        <f>SUMIF(B3:B61, "Africa", Q3:Q61)</f>
        <v>322</v>
      </c>
      <c r="R74" s="68">
        <f>SUMIF(B3:B61, "Africa", R3:R61)</f>
        <v>16</v>
      </c>
      <c r="S74" s="66">
        <f>SUMIF(B3:B61, "Africa", S3:S61)</f>
        <v>1229</v>
      </c>
      <c r="T74" s="66"/>
      <c r="U74" s="66">
        <f>SUMIF(B3:B61, "Africa", U3:U61)</f>
        <v>65</v>
      </c>
      <c r="V74" s="67"/>
      <c r="W74" s="66">
        <f>SUMIF(B3:B61, "Africa", W3:W61)</f>
        <v>942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95</v>
      </c>
      <c r="AB74" s="66">
        <f>SUMIF(B3:B61, "Africa", AB3:AB61)</f>
        <v>4</v>
      </c>
      <c r="AC74" s="66">
        <f>SUMIF(B3:B61, "Africa", AC3:AC61)</f>
        <v>169</v>
      </c>
      <c r="AD74" s="68">
        <f>SUMIF(B3:B61, "Africa", AD3:AD61)</f>
        <v>93</v>
      </c>
      <c r="AE74" s="63"/>
    </row>
    <row r="75" spans="1:47" ht="16" x14ac:dyDescent="0.2">
      <c r="A75" s="63"/>
      <c r="B75" s="70" t="s">
        <v>96</v>
      </c>
      <c r="C75" s="88">
        <f>C74/E74</f>
        <v>3.614457831325301E-2</v>
      </c>
      <c r="D75" s="88">
        <f>D74/E74</f>
        <v>0.1646586345381526</v>
      </c>
      <c r="E75" s="77">
        <f>E74/E74</f>
        <v>1</v>
      </c>
      <c r="F75" s="88">
        <f>F74/K74</f>
        <v>0.16572504708097929</v>
      </c>
      <c r="G75" s="88">
        <f>G74/K74</f>
        <v>3.5781544256120526E-2</v>
      </c>
      <c r="H75" s="88">
        <f>H74/K74</f>
        <v>0.66478342749529196</v>
      </c>
      <c r="I75" s="88">
        <f>I74/K74</f>
        <v>1.6327683615819208</v>
      </c>
      <c r="J75" s="88">
        <f>J74/K74</f>
        <v>2.6365348399246705E-2</v>
      </c>
      <c r="K75" s="76">
        <f>K74/K74</f>
        <v>1</v>
      </c>
      <c r="L75" s="75">
        <f>L74/N74</f>
        <v>6.1728395061728392E-3</v>
      </c>
      <c r="M75" s="75">
        <f>M74/N74</f>
        <v>0</v>
      </c>
      <c r="N75" s="76">
        <f>N74/N74</f>
        <v>1</v>
      </c>
      <c r="O75" s="75">
        <f>O74/N74</f>
        <v>5.5555555555555552E-2</v>
      </c>
      <c r="P75" s="75">
        <f>P74/N74</f>
        <v>4.9382716049382713E-2</v>
      </c>
      <c r="Q75" s="75">
        <f>Q74/N74</f>
        <v>1.9876543209876543</v>
      </c>
      <c r="R75" s="88">
        <f>R74/N74</f>
        <v>9.8765432098765427E-2</v>
      </c>
      <c r="S75" s="77">
        <f>S74/S74</f>
        <v>1</v>
      </c>
      <c r="T75" s="75"/>
      <c r="U75" s="75">
        <f>U74/S74</f>
        <v>5.2888527257933277E-2</v>
      </c>
      <c r="V75" s="75"/>
      <c r="W75" s="75">
        <f>W74/S74</f>
        <v>0.76647681041497151</v>
      </c>
      <c r="X75" s="75">
        <f>X74/S74</f>
        <v>8.1366965012205042E-4</v>
      </c>
      <c r="Y75" s="75">
        <f>Y74/S74</f>
        <v>0</v>
      </c>
      <c r="Z75" s="88">
        <f>Z74/S74</f>
        <v>0.25467860048820179</v>
      </c>
      <c r="AA75" s="80">
        <f>AA74/AA74</f>
        <v>1</v>
      </c>
      <c r="AB75" s="81">
        <f>AB74/AA74</f>
        <v>4.2105263157894736E-2</v>
      </c>
      <c r="AC75" s="79">
        <f>AC74/AA74</f>
        <v>1.7789473684210526</v>
      </c>
      <c r="AD75" s="91">
        <f>AD74/AA74</f>
        <v>0.97894736842105268</v>
      </c>
      <c r="AE75" s="63"/>
    </row>
    <row r="78" spans="1:47" ht="24" x14ac:dyDescent="0.2">
      <c r="A78" s="143" t="s">
        <v>151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916EC75E-9635-F441-81FF-EEEF2777FF50}"/>
    <hyperlink ref="C79:AD79" r:id="rId2" display="https://betterprojectsfaster.com/guide/java-tech-popularity-index-2023-Q2/the-index" xr:uid="{F31073B9-0F6D-C845-97F7-8681174D5EAF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6751-B217-1845-AE91-BF61A4FE5AAF}">
  <dimension ref="A1:AY75"/>
  <sheetViews>
    <sheetView zoomScale="125" zoomScaleNormal="125" workbookViewId="0">
      <pane xSplit="2" ySplit="2" topLeftCell="M20" activePane="bottomRight" state="frozen"/>
      <selection pane="topRight" activeCell="C1" sqref="C1"/>
      <selection pane="bottomLeft" activeCell="A3" sqref="A3"/>
      <selection pane="bottomRight" activeCell="T64" sqref="T64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05"/>
      <c r="Q1" s="142" t="s">
        <v>115</v>
      </c>
      <c r="R1" s="138"/>
      <c r="S1" s="138"/>
      <c r="T1" s="138"/>
      <c r="U1" s="138"/>
      <c r="V1" s="138"/>
      <c r="W1" s="139"/>
      <c r="X1" s="142" t="s">
        <v>116</v>
      </c>
      <c r="Y1" s="138"/>
      <c r="Z1" s="138"/>
      <c r="AA1" s="138"/>
      <c r="AB1" s="138"/>
      <c r="AC1" s="139"/>
      <c r="AD1" s="138" t="s">
        <v>117</v>
      </c>
      <c r="AE1" s="138"/>
      <c r="AF1" s="138"/>
      <c r="AG1" s="138"/>
      <c r="AH1" s="138"/>
      <c r="AI1" s="138"/>
      <c r="AJ1" s="139"/>
      <c r="AK1" s="138" t="s">
        <v>118</v>
      </c>
      <c r="AL1" s="138"/>
      <c r="AM1" s="138"/>
      <c r="AN1" s="138"/>
      <c r="AO1" s="138"/>
      <c r="AP1" s="138"/>
      <c r="AQ1" s="138"/>
      <c r="AR1" s="139"/>
      <c r="AS1" s="138" t="s">
        <v>119</v>
      </c>
      <c r="AT1" s="138"/>
      <c r="AU1" s="138"/>
      <c r="AV1" s="138"/>
      <c r="AW1" s="140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161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0"/>
    </row>
    <row r="3" spans="1:50" x14ac:dyDescent="0.2">
      <c r="A3" s="2" t="s">
        <v>12</v>
      </c>
      <c r="B3" s="2" t="s">
        <v>13</v>
      </c>
      <c r="C3">
        <v>51</v>
      </c>
      <c r="D3">
        <v>8</v>
      </c>
      <c r="E3">
        <v>0</v>
      </c>
      <c r="F3">
        <v>7</v>
      </c>
      <c r="G3" s="83">
        <v>96</v>
      </c>
      <c r="H3" s="83">
        <v>20</v>
      </c>
      <c r="I3" s="83">
        <v>2</v>
      </c>
      <c r="J3" s="83">
        <v>2</v>
      </c>
      <c r="K3" s="83">
        <v>1</v>
      </c>
      <c r="L3" s="83">
        <v>15</v>
      </c>
      <c r="M3" s="83">
        <v>523</v>
      </c>
      <c r="N3" s="102">
        <f t="shared" ref="N3:N61" si="0">M3*1.2</f>
        <v>627.6</v>
      </c>
      <c r="O3" s="83">
        <v>49</v>
      </c>
      <c r="P3" s="83">
        <v>51</v>
      </c>
      <c r="Q3" s="83">
        <v>395</v>
      </c>
      <c r="R3" s="83">
        <v>147</v>
      </c>
      <c r="S3" s="83">
        <v>9</v>
      </c>
      <c r="T3" s="83">
        <v>769</v>
      </c>
      <c r="U3" s="83">
        <v>596</v>
      </c>
      <c r="V3" s="83">
        <v>29</v>
      </c>
      <c r="W3" s="83">
        <v>220</v>
      </c>
      <c r="X3" s="83">
        <v>28</v>
      </c>
      <c r="Y3" s="83">
        <v>1</v>
      </c>
      <c r="Z3" s="83">
        <v>162</v>
      </c>
      <c r="AA3" s="83">
        <v>301</v>
      </c>
      <c r="AB3" s="83">
        <v>3</v>
      </c>
      <c r="AC3" s="83">
        <v>185</v>
      </c>
      <c r="AD3" s="83">
        <v>0</v>
      </c>
      <c r="AE3" s="83">
        <v>0</v>
      </c>
      <c r="AF3" s="83">
        <v>35</v>
      </c>
      <c r="AG3" s="83">
        <v>1</v>
      </c>
      <c r="AH3" s="83">
        <v>0</v>
      </c>
      <c r="AI3" s="83">
        <v>122</v>
      </c>
      <c r="AJ3" s="83">
        <v>3</v>
      </c>
      <c r="AK3" s="83">
        <v>384</v>
      </c>
      <c r="AL3" s="83">
        <v>14</v>
      </c>
      <c r="AM3" s="83">
        <v>14</v>
      </c>
      <c r="AN3" s="83">
        <v>434</v>
      </c>
      <c r="AO3" s="83">
        <v>434</v>
      </c>
      <c r="AP3" s="83">
        <v>0</v>
      </c>
      <c r="AQ3" s="83">
        <v>3</v>
      </c>
      <c r="AR3" s="83">
        <v>141</v>
      </c>
      <c r="AS3" s="83">
        <v>24</v>
      </c>
      <c r="AT3" s="83">
        <v>1</v>
      </c>
      <c r="AU3" s="83">
        <v>68</v>
      </c>
      <c r="AV3" s="83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>
        <v>32</v>
      </c>
      <c r="D4">
        <v>13</v>
      </c>
      <c r="E4">
        <v>0</v>
      </c>
      <c r="F4">
        <v>29</v>
      </c>
      <c r="G4" s="83">
        <v>94</v>
      </c>
      <c r="H4" s="83">
        <v>38</v>
      </c>
      <c r="I4" s="83">
        <v>3</v>
      </c>
      <c r="J4" s="83">
        <v>27</v>
      </c>
      <c r="K4" s="83">
        <v>4</v>
      </c>
      <c r="L4" s="83">
        <v>30</v>
      </c>
      <c r="M4" s="83">
        <v>829</v>
      </c>
      <c r="N4" s="102">
        <f t="shared" si="0"/>
        <v>994.8</v>
      </c>
      <c r="O4" s="83">
        <v>165</v>
      </c>
      <c r="P4" s="83">
        <v>100</v>
      </c>
      <c r="Q4" s="83">
        <v>764</v>
      </c>
      <c r="R4" s="83">
        <v>523</v>
      </c>
      <c r="S4" s="83">
        <v>14</v>
      </c>
      <c r="T4" s="83">
        <v>1348</v>
      </c>
      <c r="U4" s="83">
        <v>1684</v>
      </c>
      <c r="V4" s="83">
        <v>45</v>
      </c>
      <c r="W4" s="83">
        <v>620</v>
      </c>
      <c r="X4" s="83">
        <v>33</v>
      </c>
      <c r="Y4" s="83">
        <v>6</v>
      </c>
      <c r="Z4" s="83">
        <v>156</v>
      </c>
      <c r="AA4" s="83">
        <v>359</v>
      </c>
      <c r="AB4" s="83">
        <v>6</v>
      </c>
      <c r="AC4" s="83">
        <v>292</v>
      </c>
      <c r="AD4" s="83">
        <v>2</v>
      </c>
      <c r="AE4" s="83">
        <v>1</v>
      </c>
      <c r="AF4" s="83">
        <v>14</v>
      </c>
      <c r="AG4" s="83">
        <v>5</v>
      </c>
      <c r="AH4" s="83">
        <v>1</v>
      </c>
      <c r="AI4" s="83">
        <v>134</v>
      </c>
      <c r="AJ4" s="83">
        <v>1</v>
      </c>
      <c r="AK4" s="83">
        <v>481</v>
      </c>
      <c r="AL4" s="83">
        <v>8</v>
      </c>
      <c r="AM4" s="83">
        <v>8</v>
      </c>
      <c r="AN4" s="83">
        <v>900</v>
      </c>
      <c r="AO4" s="83">
        <v>900</v>
      </c>
      <c r="AP4" s="83">
        <v>0</v>
      </c>
      <c r="AQ4" s="83">
        <v>1</v>
      </c>
      <c r="AR4" s="83">
        <v>227</v>
      </c>
      <c r="AS4" s="83">
        <v>35</v>
      </c>
      <c r="AT4" s="83">
        <v>3</v>
      </c>
      <c r="AU4" s="83">
        <v>116</v>
      </c>
      <c r="AV4" s="83">
        <v>31</v>
      </c>
      <c r="AW4" s="82">
        <v>1724787</v>
      </c>
    </row>
    <row r="5" spans="1:50" x14ac:dyDescent="0.2">
      <c r="A5" s="4" t="s">
        <v>16</v>
      </c>
      <c r="B5" s="4" t="s">
        <v>17</v>
      </c>
      <c r="C5">
        <v>55</v>
      </c>
      <c r="D5">
        <v>43</v>
      </c>
      <c r="E5">
        <v>5</v>
      </c>
      <c r="F5">
        <v>21</v>
      </c>
      <c r="G5" s="83">
        <v>124</v>
      </c>
      <c r="H5" s="83">
        <v>24</v>
      </c>
      <c r="I5" s="83">
        <v>1</v>
      </c>
      <c r="J5" s="83">
        <v>10</v>
      </c>
      <c r="K5" s="83">
        <v>3</v>
      </c>
      <c r="L5" s="83">
        <v>19</v>
      </c>
      <c r="M5" s="83">
        <v>813</v>
      </c>
      <c r="N5" s="102">
        <f t="shared" si="0"/>
        <v>975.59999999999991</v>
      </c>
      <c r="O5" s="83">
        <v>105</v>
      </c>
      <c r="P5" s="83">
        <v>28</v>
      </c>
      <c r="Q5" s="83">
        <v>934</v>
      </c>
      <c r="R5" s="83">
        <v>677</v>
      </c>
      <c r="S5" s="83">
        <v>11</v>
      </c>
      <c r="T5" s="83">
        <v>974</v>
      </c>
      <c r="U5" s="83">
        <v>744</v>
      </c>
      <c r="V5" s="83">
        <v>17</v>
      </c>
      <c r="W5" s="83">
        <v>461</v>
      </c>
      <c r="X5" s="83">
        <v>16</v>
      </c>
      <c r="Y5" s="83">
        <v>1</v>
      </c>
      <c r="Z5" s="83">
        <v>87</v>
      </c>
      <c r="AA5" s="83">
        <v>246</v>
      </c>
      <c r="AB5" s="83">
        <v>9</v>
      </c>
      <c r="AC5" s="83">
        <v>218</v>
      </c>
      <c r="AD5" s="83">
        <v>0</v>
      </c>
      <c r="AE5" s="83">
        <v>1</v>
      </c>
      <c r="AF5" s="83">
        <v>60</v>
      </c>
      <c r="AG5" s="83">
        <v>2</v>
      </c>
      <c r="AH5" s="83">
        <v>1</v>
      </c>
      <c r="AI5" s="83">
        <v>161</v>
      </c>
      <c r="AJ5" s="83">
        <v>13</v>
      </c>
      <c r="AK5" s="83">
        <v>631</v>
      </c>
      <c r="AL5" s="83">
        <v>43</v>
      </c>
      <c r="AM5" s="83">
        <v>43</v>
      </c>
      <c r="AN5" s="83">
        <v>412</v>
      </c>
      <c r="AO5" s="83">
        <v>412</v>
      </c>
      <c r="AP5" s="83">
        <v>1</v>
      </c>
      <c r="AQ5" s="83">
        <v>0</v>
      </c>
      <c r="AR5" s="83">
        <v>191</v>
      </c>
      <c r="AS5" s="83">
        <v>22</v>
      </c>
      <c r="AT5" s="83">
        <v>2</v>
      </c>
      <c r="AU5" s="83">
        <v>19</v>
      </c>
      <c r="AV5" s="83">
        <v>30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>
        <v>0</v>
      </c>
      <c r="D6">
        <v>0</v>
      </c>
      <c r="E6">
        <v>0</v>
      </c>
      <c r="F6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5</v>
      </c>
      <c r="R6" s="83">
        <v>6</v>
      </c>
      <c r="S6" s="83">
        <v>1</v>
      </c>
      <c r="T6" s="83">
        <v>20</v>
      </c>
      <c r="U6" s="83">
        <v>10</v>
      </c>
      <c r="V6" s="83">
        <v>4</v>
      </c>
      <c r="W6" s="83">
        <v>5</v>
      </c>
      <c r="X6" s="83">
        <v>0</v>
      </c>
      <c r="Y6" s="83">
        <v>0</v>
      </c>
      <c r="Z6" s="83">
        <v>11</v>
      </c>
      <c r="AA6" s="83">
        <v>7</v>
      </c>
      <c r="AB6" s="83">
        <v>0</v>
      </c>
      <c r="AC6" s="83">
        <v>5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4</v>
      </c>
      <c r="AJ6" s="83">
        <v>0</v>
      </c>
      <c r="AK6" s="83">
        <v>7</v>
      </c>
      <c r="AL6" s="83">
        <v>0</v>
      </c>
      <c r="AM6" s="83">
        <v>0</v>
      </c>
      <c r="AN6" s="83">
        <v>12</v>
      </c>
      <c r="AO6" s="83">
        <v>12</v>
      </c>
      <c r="AP6" s="83">
        <v>0</v>
      </c>
      <c r="AQ6" s="83">
        <v>0</v>
      </c>
      <c r="AR6" s="83">
        <v>3</v>
      </c>
      <c r="AS6" s="83">
        <v>1</v>
      </c>
      <c r="AT6" s="83">
        <v>0</v>
      </c>
      <c r="AU6" s="83">
        <v>4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>
        <v>76</v>
      </c>
      <c r="D7">
        <v>86</v>
      </c>
      <c r="E7">
        <v>6</v>
      </c>
      <c r="F7">
        <v>36</v>
      </c>
      <c r="G7" s="83">
        <v>234</v>
      </c>
      <c r="H7" s="83">
        <v>68</v>
      </c>
      <c r="I7" s="83">
        <v>0</v>
      </c>
      <c r="J7" s="83">
        <v>32</v>
      </c>
      <c r="K7" s="83">
        <v>3</v>
      </c>
      <c r="L7" s="83">
        <v>68</v>
      </c>
      <c r="M7" s="83">
        <v>1218</v>
      </c>
      <c r="N7" s="102">
        <f t="shared" si="0"/>
        <v>1461.6</v>
      </c>
      <c r="O7" s="83">
        <v>85</v>
      </c>
      <c r="P7" s="83">
        <v>355</v>
      </c>
      <c r="Q7" s="83">
        <v>1221</v>
      </c>
      <c r="R7" s="83">
        <v>643</v>
      </c>
      <c r="S7" s="83">
        <v>16</v>
      </c>
      <c r="T7" s="83">
        <v>1526</v>
      </c>
      <c r="U7" s="83">
        <v>1676</v>
      </c>
      <c r="V7" s="83">
        <v>259</v>
      </c>
      <c r="W7" s="83">
        <v>538</v>
      </c>
      <c r="X7" s="83">
        <v>29</v>
      </c>
      <c r="Y7" s="83">
        <v>4</v>
      </c>
      <c r="Z7" s="83">
        <v>208</v>
      </c>
      <c r="AA7" s="83">
        <v>366</v>
      </c>
      <c r="AB7" s="83">
        <v>18</v>
      </c>
      <c r="AC7" s="83">
        <v>317</v>
      </c>
      <c r="AD7" s="83">
        <v>1</v>
      </c>
      <c r="AE7" s="83">
        <v>1</v>
      </c>
      <c r="AF7" s="83">
        <v>63</v>
      </c>
      <c r="AG7" s="83">
        <v>1</v>
      </c>
      <c r="AH7" s="83">
        <v>0</v>
      </c>
      <c r="AI7" s="83">
        <v>331</v>
      </c>
      <c r="AJ7" s="83">
        <v>8</v>
      </c>
      <c r="AK7" s="83">
        <v>1049</v>
      </c>
      <c r="AL7" s="83">
        <v>43</v>
      </c>
      <c r="AM7" s="83">
        <v>43</v>
      </c>
      <c r="AN7" s="83">
        <v>774</v>
      </c>
      <c r="AO7" s="83">
        <v>774</v>
      </c>
      <c r="AP7" s="83">
        <v>4</v>
      </c>
      <c r="AQ7" s="83">
        <v>14</v>
      </c>
      <c r="AR7" s="83">
        <v>71</v>
      </c>
      <c r="AS7" s="83">
        <v>42</v>
      </c>
      <c r="AT7" s="83">
        <v>5</v>
      </c>
      <c r="AU7" s="83">
        <v>92</v>
      </c>
      <c r="AV7" s="83">
        <v>62</v>
      </c>
      <c r="AW7" s="82">
        <v>589491</v>
      </c>
    </row>
    <row r="8" spans="1:50" x14ac:dyDescent="0.2">
      <c r="A8" s="7" t="s">
        <v>20</v>
      </c>
      <c r="B8" s="7" t="s">
        <v>13</v>
      </c>
      <c r="C8">
        <v>89</v>
      </c>
      <c r="D8">
        <v>33</v>
      </c>
      <c r="E8">
        <v>6</v>
      </c>
      <c r="F8">
        <v>68</v>
      </c>
      <c r="G8" s="83">
        <v>197</v>
      </c>
      <c r="H8" s="83">
        <v>61</v>
      </c>
      <c r="I8" s="83">
        <v>6</v>
      </c>
      <c r="J8" s="83">
        <v>31</v>
      </c>
      <c r="K8" s="83">
        <v>19</v>
      </c>
      <c r="L8" s="83">
        <v>63</v>
      </c>
      <c r="M8" s="83">
        <v>2343</v>
      </c>
      <c r="N8" s="102">
        <f t="shared" si="0"/>
        <v>2811.6</v>
      </c>
      <c r="O8" s="83">
        <v>376</v>
      </c>
      <c r="P8" s="83">
        <v>282</v>
      </c>
      <c r="Q8" s="83">
        <v>1624</v>
      </c>
      <c r="R8" s="83">
        <v>616</v>
      </c>
      <c r="S8" s="83">
        <v>32</v>
      </c>
      <c r="T8" s="83">
        <v>3839</v>
      </c>
      <c r="U8" s="83">
        <v>3573</v>
      </c>
      <c r="V8" s="83">
        <v>53</v>
      </c>
      <c r="W8" s="83">
        <v>1057</v>
      </c>
      <c r="X8" s="83">
        <v>73</v>
      </c>
      <c r="Y8" s="83">
        <v>16</v>
      </c>
      <c r="Z8" s="83">
        <v>671</v>
      </c>
      <c r="AA8" s="83">
        <v>1183</v>
      </c>
      <c r="AB8" s="83">
        <v>21</v>
      </c>
      <c r="AC8" s="83">
        <v>1012</v>
      </c>
      <c r="AD8" s="83">
        <v>0</v>
      </c>
      <c r="AE8" s="83">
        <v>0</v>
      </c>
      <c r="AF8" s="83">
        <v>98</v>
      </c>
      <c r="AG8" s="83">
        <v>22</v>
      </c>
      <c r="AH8" s="83">
        <v>3</v>
      </c>
      <c r="AI8" s="83">
        <v>681</v>
      </c>
      <c r="AJ8" s="83">
        <v>75</v>
      </c>
      <c r="AK8" s="83">
        <v>1659</v>
      </c>
      <c r="AL8" s="83">
        <v>127</v>
      </c>
      <c r="AM8" s="83">
        <v>127</v>
      </c>
      <c r="AN8" s="83">
        <v>1772</v>
      </c>
      <c r="AO8" s="83">
        <v>1772</v>
      </c>
      <c r="AP8" s="83">
        <v>1</v>
      </c>
      <c r="AQ8" s="83">
        <v>0</v>
      </c>
      <c r="AR8" s="83">
        <v>513</v>
      </c>
      <c r="AS8" s="83">
        <v>265</v>
      </c>
      <c r="AT8" s="83">
        <v>2</v>
      </c>
      <c r="AU8" s="83">
        <v>356</v>
      </c>
      <c r="AV8" s="83">
        <v>50</v>
      </c>
      <c r="AW8" s="82">
        <v>1894708</v>
      </c>
    </row>
    <row r="9" spans="1:50" x14ac:dyDescent="0.2">
      <c r="A9" s="8" t="s">
        <v>21</v>
      </c>
      <c r="B9" s="8" t="s">
        <v>22</v>
      </c>
      <c r="C9">
        <v>185</v>
      </c>
      <c r="D9">
        <v>59</v>
      </c>
      <c r="E9">
        <v>4</v>
      </c>
      <c r="F9">
        <v>86</v>
      </c>
      <c r="G9" s="83">
        <v>306</v>
      </c>
      <c r="H9" s="83">
        <v>102</v>
      </c>
      <c r="I9" s="83">
        <v>0</v>
      </c>
      <c r="J9" s="83">
        <v>91</v>
      </c>
      <c r="K9" s="83">
        <v>8</v>
      </c>
      <c r="L9" s="83">
        <v>107</v>
      </c>
      <c r="M9" s="83">
        <v>1934</v>
      </c>
      <c r="N9" s="102">
        <f t="shared" si="0"/>
        <v>2320.7999999999997</v>
      </c>
      <c r="O9" s="83">
        <v>194</v>
      </c>
      <c r="P9" s="83">
        <v>240</v>
      </c>
      <c r="Q9" s="83">
        <v>1931</v>
      </c>
      <c r="R9" s="83">
        <v>2100</v>
      </c>
      <c r="S9" s="83">
        <v>91</v>
      </c>
      <c r="T9" s="83">
        <v>3052</v>
      </c>
      <c r="U9" s="83">
        <v>3991</v>
      </c>
      <c r="V9" s="83">
        <v>107</v>
      </c>
      <c r="W9" s="83">
        <v>960</v>
      </c>
      <c r="X9" s="83">
        <v>101</v>
      </c>
      <c r="Y9" s="83">
        <v>16</v>
      </c>
      <c r="Z9" s="83">
        <v>483</v>
      </c>
      <c r="AA9" s="83">
        <v>984</v>
      </c>
      <c r="AB9" s="83">
        <v>11</v>
      </c>
      <c r="AC9" s="83">
        <v>716</v>
      </c>
      <c r="AD9" s="83">
        <v>2</v>
      </c>
      <c r="AE9" s="83">
        <v>0</v>
      </c>
      <c r="AF9" s="83">
        <v>37</v>
      </c>
      <c r="AG9" s="83">
        <v>0</v>
      </c>
      <c r="AH9" s="83">
        <v>0</v>
      </c>
      <c r="AI9" s="83">
        <v>434</v>
      </c>
      <c r="AJ9" s="83">
        <v>1</v>
      </c>
      <c r="AK9" s="83">
        <v>1157</v>
      </c>
      <c r="AL9" s="83">
        <v>21</v>
      </c>
      <c r="AM9" s="83">
        <v>21</v>
      </c>
      <c r="AN9" s="83">
        <v>1742</v>
      </c>
      <c r="AO9" s="83">
        <v>1742</v>
      </c>
      <c r="AP9" s="83">
        <v>4</v>
      </c>
      <c r="AQ9" s="83">
        <v>4</v>
      </c>
      <c r="AR9" s="83">
        <v>91</v>
      </c>
      <c r="AS9" s="83">
        <v>43</v>
      </c>
      <c r="AT9" s="83">
        <v>3</v>
      </c>
      <c r="AU9" s="83">
        <v>216</v>
      </c>
      <c r="AV9" s="83">
        <v>34</v>
      </c>
      <c r="AW9" s="82">
        <v>2200352</v>
      </c>
    </row>
    <row r="10" spans="1:50" x14ac:dyDescent="0.2">
      <c r="A10" s="9" t="s">
        <v>23</v>
      </c>
      <c r="B10" s="9" t="s">
        <v>13</v>
      </c>
      <c r="C10">
        <v>5</v>
      </c>
      <c r="D10">
        <v>1</v>
      </c>
      <c r="E10">
        <v>0</v>
      </c>
      <c r="F10">
        <v>1</v>
      </c>
      <c r="G10" s="83">
        <v>8</v>
      </c>
      <c r="H10" s="83">
        <v>6</v>
      </c>
      <c r="I10" s="83">
        <v>0</v>
      </c>
      <c r="J10" s="83">
        <v>1</v>
      </c>
      <c r="K10" s="83">
        <v>0</v>
      </c>
      <c r="L10" s="83">
        <v>3</v>
      </c>
      <c r="M10" s="83">
        <v>119</v>
      </c>
      <c r="N10" s="102">
        <f t="shared" si="0"/>
        <v>142.79999999999998</v>
      </c>
      <c r="O10" s="83">
        <v>6</v>
      </c>
      <c r="P10" s="83">
        <v>16</v>
      </c>
      <c r="Q10" s="83">
        <v>39</v>
      </c>
      <c r="R10" s="83">
        <v>21</v>
      </c>
      <c r="S10" s="83">
        <v>3</v>
      </c>
      <c r="T10" s="83">
        <v>162</v>
      </c>
      <c r="U10" s="83">
        <v>206</v>
      </c>
      <c r="V10" s="83">
        <v>1</v>
      </c>
      <c r="W10" s="83">
        <v>33</v>
      </c>
      <c r="X10" s="83">
        <v>3</v>
      </c>
      <c r="Y10" s="83">
        <v>0</v>
      </c>
      <c r="Z10" s="83">
        <v>26</v>
      </c>
      <c r="AA10" s="83">
        <v>47</v>
      </c>
      <c r="AB10" s="83">
        <v>0</v>
      </c>
      <c r="AC10" s="83">
        <v>41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26</v>
      </c>
      <c r="AJ10" s="83">
        <v>0</v>
      </c>
      <c r="AK10" s="83">
        <v>93</v>
      </c>
      <c r="AL10" s="83">
        <v>3</v>
      </c>
      <c r="AM10" s="83">
        <v>3</v>
      </c>
      <c r="AN10" s="83">
        <v>88</v>
      </c>
      <c r="AO10" s="83">
        <v>88</v>
      </c>
      <c r="AP10" s="83">
        <v>0</v>
      </c>
      <c r="AQ10" s="83">
        <v>0</v>
      </c>
      <c r="AR10" s="83">
        <v>27</v>
      </c>
      <c r="AS10" s="83">
        <v>5</v>
      </c>
      <c r="AT10" s="83">
        <v>0</v>
      </c>
      <c r="AU10" s="83">
        <v>9</v>
      </c>
      <c r="AV10" s="83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>
        <v>13</v>
      </c>
      <c r="D11">
        <v>8</v>
      </c>
      <c r="E11">
        <v>2</v>
      </c>
      <c r="F11">
        <v>14</v>
      </c>
      <c r="G11" s="83">
        <v>38</v>
      </c>
      <c r="H11" s="83">
        <v>36</v>
      </c>
      <c r="I11" s="83">
        <v>0</v>
      </c>
      <c r="J11" s="83">
        <v>52</v>
      </c>
      <c r="K11" s="83">
        <v>3</v>
      </c>
      <c r="L11" s="83">
        <v>12</v>
      </c>
      <c r="M11" s="83">
        <v>634</v>
      </c>
      <c r="N11" s="102">
        <f t="shared" si="0"/>
        <v>760.8</v>
      </c>
      <c r="O11" s="83">
        <v>51</v>
      </c>
      <c r="P11" s="83">
        <v>83</v>
      </c>
      <c r="Q11" s="83">
        <v>256</v>
      </c>
      <c r="R11" s="83">
        <v>159</v>
      </c>
      <c r="S11" s="83">
        <v>25</v>
      </c>
      <c r="T11" s="83">
        <v>804</v>
      </c>
      <c r="U11" s="83">
        <v>778</v>
      </c>
      <c r="V11" s="83">
        <v>25</v>
      </c>
      <c r="W11" s="83">
        <v>177</v>
      </c>
      <c r="X11" s="83">
        <v>16</v>
      </c>
      <c r="Y11" s="83">
        <v>6</v>
      </c>
      <c r="Z11" s="83">
        <v>129</v>
      </c>
      <c r="AA11" s="83">
        <v>240</v>
      </c>
      <c r="AB11" s="83">
        <v>0</v>
      </c>
      <c r="AC11" s="83">
        <v>244</v>
      </c>
      <c r="AD11" s="83">
        <v>1</v>
      </c>
      <c r="AE11" s="83">
        <v>2</v>
      </c>
      <c r="AF11" s="83">
        <v>8</v>
      </c>
      <c r="AG11" s="83">
        <v>0</v>
      </c>
      <c r="AH11" s="83">
        <v>0</v>
      </c>
      <c r="AI11" s="83">
        <v>151</v>
      </c>
      <c r="AJ11" s="83">
        <v>4</v>
      </c>
      <c r="AK11" s="83">
        <v>413</v>
      </c>
      <c r="AL11" s="83">
        <v>7</v>
      </c>
      <c r="AM11" s="83">
        <v>7</v>
      </c>
      <c r="AN11" s="83">
        <v>500</v>
      </c>
      <c r="AO11" s="83">
        <v>500</v>
      </c>
      <c r="AP11" s="83">
        <v>0</v>
      </c>
      <c r="AQ11" s="83">
        <v>0</v>
      </c>
      <c r="AR11" s="83">
        <v>127</v>
      </c>
      <c r="AS11" s="83">
        <v>32</v>
      </c>
      <c r="AT11" s="83">
        <v>0</v>
      </c>
      <c r="AU11" s="83">
        <v>50</v>
      </c>
      <c r="AV11" s="83">
        <v>9</v>
      </c>
      <c r="AW11" s="82">
        <v>342919</v>
      </c>
    </row>
    <row r="12" spans="1:50" x14ac:dyDescent="0.2">
      <c r="A12" s="11" t="s">
        <v>25</v>
      </c>
      <c r="B12" s="11" t="s">
        <v>13</v>
      </c>
      <c r="C12">
        <v>5</v>
      </c>
      <c r="D12">
        <v>5</v>
      </c>
      <c r="E12">
        <v>0</v>
      </c>
      <c r="F12">
        <v>3</v>
      </c>
      <c r="G12" s="83">
        <v>16</v>
      </c>
      <c r="H12" s="83">
        <v>11</v>
      </c>
      <c r="I12" s="83">
        <v>8</v>
      </c>
      <c r="J12" s="83">
        <v>6</v>
      </c>
      <c r="K12" s="83">
        <v>0</v>
      </c>
      <c r="L12" s="83">
        <v>11</v>
      </c>
      <c r="M12" s="83">
        <v>151</v>
      </c>
      <c r="N12" s="102">
        <f t="shared" si="0"/>
        <v>181.2</v>
      </c>
      <c r="O12" s="83">
        <v>22</v>
      </c>
      <c r="P12" s="83">
        <v>36</v>
      </c>
      <c r="Q12" s="83">
        <v>140</v>
      </c>
      <c r="R12" s="83">
        <v>60</v>
      </c>
      <c r="S12" s="83">
        <v>11</v>
      </c>
      <c r="T12" s="83">
        <v>282</v>
      </c>
      <c r="U12" s="83">
        <v>357</v>
      </c>
      <c r="V12" s="83">
        <v>3</v>
      </c>
      <c r="W12" s="83">
        <v>83</v>
      </c>
      <c r="X12" s="83">
        <v>9</v>
      </c>
      <c r="Y12" s="83">
        <v>1</v>
      </c>
      <c r="Z12" s="83">
        <v>37</v>
      </c>
      <c r="AA12" s="83">
        <v>87</v>
      </c>
      <c r="AB12" s="83">
        <v>0</v>
      </c>
      <c r="AC12" s="83">
        <v>86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34</v>
      </c>
      <c r="AJ12" s="83">
        <v>0</v>
      </c>
      <c r="AK12" s="83">
        <v>127</v>
      </c>
      <c r="AL12" s="83">
        <v>5</v>
      </c>
      <c r="AM12" s="83">
        <v>5</v>
      </c>
      <c r="AN12" s="83">
        <v>179</v>
      </c>
      <c r="AO12" s="83">
        <v>179</v>
      </c>
      <c r="AP12" s="83">
        <v>1</v>
      </c>
      <c r="AQ12" s="83">
        <v>0</v>
      </c>
      <c r="AR12" s="83">
        <v>67</v>
      </c>
      <c r="AS12" s="83">
        <v>5</v>
      </c>
      <c r="AT12" s="83">
        <v>0</v>
      </c>
      <c r="AU12" s="83">
        <v>13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>
        <v>58</v>
      </c>
      <c r="D13">
        <v>38</v>
      </c>
      <c r="E13">
        <v>6</v>
      </c>
      <c r="F13">
        <v>37</v>
      </c>
      <c r="G13" s="83">
        <v>193</v>
      </c>
      <c r="H13" s="83">
        <v>62</v>
      </c>
      <c r="I13" s="83">
        <v>1</v>
      </c>
      <c r="J13" s="83">
        <v>19</v>
      </c>
      <c r="K13" s="83">
        <v>3</v>
      </c>
      <c r="L13" s="83">
        <v>52</v>
      </c>
      <c r="M13" s="83">
        <v>760</v>
      </c>
      <c r="N13" s="102">
        <f t="shared" si="0"/>
        <v>912</v>
      </c>
      <c r="O13" s="83">
        <v>159</v>
      </c>
      <c r="P13" s="83">
        <v>76</v>
      </c>
      <c r="Q13" s="83">
        <v>851</v>
      </c>
      <c r="R13" s="83">
        <v>705</v>
      </c>
      <c r="S13" s="83">
        <v>24</v>
      </c>
      <c r="T13" s="83">
        <v>886</v>
      </c>
      <c r="U13" s="83">
        <v>961</v>
      </c>
      <c r="V13" s="83">
        <v>54</v>
      </c>
      <c r="W13" s="83">
        <v>478</v>
      </c>
      <c r="X13" s="83">
        <v>24</v>
      </c>
      <c r="Y13" s="83">
        <v>12</v>
      </c>
      <c r="Z13" s="83">
        <v>176</v>
      </c>
      <c r="AA13" s="83">
        <v>315</v>
      </c>
      <c r="AB13" s="83">
        <v>5</v>
      </c>
      <c r="AC13" s="83">
        <v>355</v>
      </c>
      <c r="AD13" s="83">
        <v>12</v>
      </c>
      <c r="AE13" s="83">
        <v>0</v>
      </c>
      <c r="AF13" s="83">
        <v>63</v>
      </c>
      <c r="AG13" s="83">
        <v>12</v>
      </c>
      <c r="AH13" s="83">
        <v>0</v>
      </c>
      <c r="AI13" s="83">
        <v>170</v>
      </c>
      <c r="AJ13" s="83">
        <v>8</v>
      </c>
      <c r="AK13" s="83">
        <v>327</v>
      </c>
      <c r="AL13" s="83">
        <v>21</v>
      </c>
      <c r="AM13" s="83">
        <v>21</v>
      </c>
      <c r="AN13" s="83">
        <v>576</v>
      </c>
      <c r="AO13" s="83">
        <v>576</v>
      </c>
      <c r="AP13" s="83">
        <v>2</v>
      </c>
      <c r="AQ13" s="83">
        <v>7</v>
      </c>
      <c r="AR13" s="83">
        <v>177</v>
      </c>
      <c r="AS13" s="83">
        <v>26</v>
      </c>
      <c r="AT13" s="83">
        <v>4</v>
      </c>
      <c r="AU13" s="83">
        <v>63</v>
      </c>
      <c r="AV13" s="83">
        <v>18</v>
      </c>
      <c r="AW13" s="82">
        <v>295618</v>
      </c>
    </row>
    <row r="14" spans="1:50" x14ac:dyDescent="0.2">
      <c r="A14" s="13" t="s">
        <v>27</v>
      </c>
      <c r="B14" s="13" t="s">
        <v>17</v>
      </c>
      <c r="C14">
        <v>0</v>
      </c>
      <c r="D14">
        <v>5</v>
      </c>
      <c r="E14">
        <v>0</v>
      </c>
      <c r="F14">
        <v>20</v>
      </c>
      <c r="G14" s="83">
        <v>6</v>
      </c>
      <c r="H14" s="83">
        <v>5</v>
      </c>
      <c r="I14" s="83">
        <v>1</v>
      </c>
      <c r="J14" s="83">
        <v>0</v>
      </c>
      <c r="K14" s="83">
        <v>0</v>
      </c>
      <c r="L14" s="83">
        <v>6</v>
      </c>
      <c r="M14" s="83">
        <v>128</v>
      </c>
      <c r="N14" s="102">
        <f t="shared" si="0"/>
        <v>153.6</v>
      </c>
      <c r="O14" s="83">
        <v>24</v>
      </c>
      <c r="P14" s="83">
        <v>15</v>
      </c>
      <c r="Q14" s="83">
        <v>210</v>
      </c>
      <c r="R14" s="83">
        <v>108</v>
      </c>
      <c r="S14" s="83">
        <v>4</v>
      </c>
      <c r="T14" s="83">
        <v>155</v>
      </c>
      <c r="U14" s="83">
        <v>256</v>
      </c>
      <c r="V14" s="83">
        <v>16</v>
      </c>
      <c r="W14" s="83">
        <v>141</v>
      </c>
      <c r="X14" s="83">
        <v>7</v>
      </c>
      <c r="Y14" s="83">
        <v>0</v>
      </c>
      <c r="Z14" s="83">
        <v>19</v>
      </c>
      <c r="AA14" s="83">
        <v>40</v>
      </c>
      <c r="AB14" s="83">
        <v>3</v>
      </c>
      <c r="AC14" s="83">
        <v>42</v>
      </c>
      <c r="AD14" s="83">
        <v>0</v>
      </c>
      <c r="AE14" s="83">
        <v>0</v>
      </c>
      <c r="AF14" s="83">
        <v>2</v>
      </c>
      <c r="AG14" s="83">
        <v>5</v>
      </c>
      <c r="AH14" s="83">
        <v>1</v>
      </c>
      <c r="AI14" s="83">
        <v>26</v>
      </c>
      <c r="AJ14" s="83">
        <v>2</v>
      </c>
      <c r="AK14" s="83">
        <v>96</v>
      </c>
      <c r="AL14" s="83">
        <v>1</v>
      </c>
      <c r="AM14" s="83">
        <v>1</v>
      </c>
      <c r="AN14" s="83">
        <v>112</v>
      </c>
      <c r="AO14" s="83">
        <v>112</v>
      </c>
      <c r="AP14" s="83">
        <v>0</v>
      </c>
      <c r="AQ14" s="83">
        <v>0</v>
      </c>
      <c r="AR14" s="83">
        <v>40</v>
      </c>
      <c r="AS14" s="83">
        <v>5</v>
      </c>
      <c r="AT14" s="83">
        <v>0</v>
      </c>
      <c r="AU14" s="83">
        <v>18</v>
      </c>
      <c r="AV14" s="83">
        <v>7</v>
      </c>
      <c r="AW14" s="82">
        <v>386724</v>
      </c>
    </row>
    <row r="15" spans="1:50" x14ac:dyDescent="0.2">
      <c r="A15" s="14" t="s">
        <v>28</v>
      </c>
      <c r="B15" s="14" t="s">
        <v>13</v>
      </c>
      <c r="C15">
        <v>4</v>
      </c>
      <c r="D15">
        <v>4</v>
      </c>
      <c r="E15">
        <v>2</v>
      </c>
      <c r="F15">
        <v>8</v>
      </c>
      <c r="G15" s="83">
        <v>21</v>
      </c>
      <c r="H15" s="83">
        <v>3</v>
      </c>
      <c r="I15" s="83">
        <v>0</v>
      </c>
      <c r="J15" s="83">
        <v>4</v>
      </c>
      <c r="K15" s="83">
        <v>0</v>
      </c>
      <c r="L15" s="83">
        <v>3</v>
      </c>
      <c r="M15" s="83">
        <v>227</v>
      </c>
      <c r="N15" s="102">
        <f t="shared" si="0"/>
        <v>272.39999999999998</v>
      </c>
      <c r="O15" s="83">
        <v>18</v>
      </c>
      <c r="P15" s="83">
        <v>63</v>
      </c>
      <c r="Q15" s="83">
        <v>68</v>
      </c>
      <c r="R15" s="83">
        <v>44</v>
      </c>
      <c r="S15" s="83">
        <v>5</v>
      </c>
      <c r="T15" s="83">
        <v>355</v>
      </c>
      <c r="U15" s="83">
        <v>283</v>
      </c>
      <c r="V15" s="83">
        <v>6</v>
      </c>
      <c r="W15" s="83">
        <v>25</v>
      </c>
      <c r="X15" s="83">
        <v>2</v>
      </c>
      <c r="Y15" s="83">
        <v>1</v>
      </c>
      <c r="Z15" s="83">
        <v>24</v>
      </c>
      <c r="AA15" s="83">
        <v>187</v>
      </c>
      <c r="AB15" s="83">
        <v>0</v>
      </c>
      <c r="AC15" s="83">
        <v>119</v>
      </c>
      <c r="AD15" s="83">
        <v>0</v>
      </c>
      <c r="AE15" s="83">
        <v>0</v>
      </c>
      <c r="AF15" s="83">
        <v>4</v>
      </c>
      <c r="AG15" s="83">
        <v>0</v>
      </c>
      <c r="AH15" s="83">
        <v>0</v>
      </c>
      <c r="AI15" s="83">
        <v>26</v>
      </c>
      <c r="AJ15" s="83">
        <v>5</v>
      </c>
      <c r="AK15" s="83">
        <v>169</v>
      </c>
      <c r="AL15" s="83">
        <v>18</v>
      </c>
      <c r="AM15" s="83">
        <v>18</v>
      </c>
      <c r="AN15" s="83">
        <v>174</v>
      </c>
      <c r="AO15" s="83">
        <v>174</v>
      </c>
      <c r="AP15" s="83">
        <v>0</v>
      </c>
      <c r="AQ15" s="83">
        <v>1</v>
      </c>
      <c r="AR15" s="83">
        <v>39</v>
      </c>
      <c r="AS15" s="83">
        <v>35</v>
      </c>
      <c r="AT15" s="83">
        <v>0</v>
      </c>
      <c r="AU15" s="83">
        <v>27</v>
      </c>
      <c r="AV15" s="83">
        <v>2</v>
      </c>
      <c r="AW15" s="82">
        <v>115469</v>
      </c>
    </row>
    <row r="16" spans="1:50" x14ac:dyDescent="0.2">
      <c r="A16" s="15" t="s">
        <v>29</v>
      </c>
      <c r="B16" s="15" t="s">
        <v>30</v>
      </c>
      <c r="C16">
        <v>18</v>
      </c>
      <c r="D16">
        <v>15</v>
      </c>
      <c r="E16">
        <v>3</v>
      </c>
      <c r="F16">
        <v>1</v>
      </c>
      <c r="G16" s="83">
        <v>41</v>
      </c>
      <c r="H16" s="83">
        <v>27</v>
      </c>
      <c r="I16" s="83">
        <v>0</v>
      </c>
      <c r="J16" s="83">
        <v>3</v>
      </c>
      <c r="K16" s="83">
        <v>0</v>
      </c>
      <c r="L16" s="83">
        <v>3</v>
      </c>
      <c r="M16" s="83">
        <v>281</v>
      </c>
      <c r="N16" s="102">
        <f t="shared" si="0"/>
        <v>337.2</v>
      </c>
      <c r="O16" s="83">
        <v>61</v>
      </c>
      <c r="P16" s="83">
        <v>33</v>
      </c>
      <c r="Q16" s="83">
        <v>219</v>
      </c>
      <c r="R16" s="83">
        <v>125</v>
      </c>
      <c r="S16" s="83">
        <v>12</v>
      </c>
      <c r="T16" s="83">
        <v>405</v>
      </c>
      <c r="U16" s="83">
        <v>377</v>
      </c>
      <c r="V16" s="83">
        <v>4</v>
      </c>
      <c r="W16" s="83">
        <v>92</v>
      </c>
      <c r="X16" s="83">
        <v>30</v>
      </c>
      <c r="Y16" s="83">
        <v>3</v>
      </c>
      <c r="Z16" s="83">
        <v>97</v>
      </c>
      <c r="AA16" s="83">
        <v>170</v>
      </c>
      <c r="AB16" s="83">
        <v>1</v>
      </c>
      <c r="AC16" s="83">
        <v>103</v>
      </c>
      <c r="AD16" s="83">
        <v>0</v>
      </c>
      <c r="AE16" s="83">
        <v>0</v>
      </c>
      <c r="AF16" s="83">
        <v>16</v>
      </c>
      <c r="AG16" s="83">
        <v>0</v>
      </c>
      <c r="AH16" s="83">
        <v>0</v>
      </c>
      <c r="AI16" s="83">
        <v>77</v>
      </c>
      <c r="AJ16" s="83">
        <v>0</v>
      </c>
      <c r="AK16" s="83">
        <v>205</v>
      </c>
      <c r="AL16" s="83">
        <v>19</v>
      </c>
      <c r="AM16" s="83">
        <v>19</v>
      </c>
      <c r="AN16" s="83">
        <v>155</v>
      </c>
      <c r="AO16" s="83">
        <v>155</v>
      </c>
      <c r="AP16" s="83">
        <v>0</v>
      </c>
      <c r="AQ16" s="83">
        <v>1</v>
      </c>
      <c r="AR16" s="83">
        <v>40</v>
      </c>
      <c r="AS16" s="83">
        <v>25</v>
      </c>
      <c r="AT16" s="83">
        <v>1</v>
      </c>
      <c r="AU16" s="83">
        <v>24</v>
      </c>
      <c r="AV16" s="83">
        <v>4</v>
      </c>
      <c r="AW16" s="82">
        <v>469094</v>
      </c>
    </row>
    <row r="17" spans="1:49" x14ac:dyDescent="0.2">
      <c r="A17" s="16" t="s">
        <v>31</v>
      </c>
      <c r="B17" s="16" t="s">
        <v>17</v>
      </c>
      <c r="C17">
        <v>2</v>
      </c>
      <c r="D17">
        <v>0</v>
      </c>
      <c r="E17">
        <v>0</v>
      </c>
      <c r="F17">
        <v>1</v>
      </c>
      <c r="G17" s="83">
        <v>5</v>
      </c>
      <c r="H17" s="83">
        <v>6</v>
      </c>
      <c r="I17" s="83">
        <v>0</v>
      </c>
      <c r="J17" s="83">
        <v>0</v>
      </c>
      <c r="K17" s="83">
        <v>8</v>
      </c>
      <c r="L17" s="83">
        <v>7</v>
      </c>
      <c r="M17" s="83">
        <v>107</v>
      </c>
      <c r="N17" s="102">
        <f t="shared" si="0"/>
        <v>128.4</v>
      </c>
      <c r="O17" s="83">
        <v>32</v>
      </c>
      <c r="P17" s="83">
        <v>21</v>
      </c>
      <c r="Q17" s="83">
        <v>155</v>
      </c>
      <c r="R17" s="83">
        <v>150</v>
      </c>
      <c r="S17" s="83">
        <v>0</v>
      </c>
      <c r="T17" s="83">
        <v>162</v>
      </c>
      <c r="U17" s="83">
        <v>226</v>
      </c>
      <c r="V17" s="83">
        <v>10</v>
      </c>
      <c r="W17" s="83">
        <v>128</v>
      </c>
      <c r="X17" s="83">
        <v>0</v>
      </c>
      <c r="Y17" s="83">
        <v>0</v>
      </c>
      <c r="Z17" s="83">
        <v>12</v>
      </c>
      <c r="AA17" s="83">
        <v>28</v>
      </c>
      <c r="AB17" s="83">
        <v>1</v>
      </c>
      <c r="AC17" s="83">
        <v>50</v>
      </c>
      <c r="AD17" s="83">
        <v>0</v>
      </c>
      <c r="AE17" s="83">
        <v>0</v>
      </c>
      <c r="AF17" s="83">
        <v>3</v>
      </c>
      <c r="AG17" s="83">
        <v>0</v>
      </c>
      <c r="AH17" s="83">
        <v>0</v>
      </c>
      <c r="AI17" s="83">
        <v>24</v>
      </c>
      <c r="AJ17" s="83">
        <v>0</v>
      </c>
      <c r="AK17" s="83">
        <v>83</v>
      </c>
      <c r="AL17" s="83">
        <v>0</v>
      </c>
      <c r="AM17" s="83">
        <v>0</v>
      </c>
      <c r="AN17" s="83">
        <v>181</v>
      </c>
      <c r="AO17" s="83">
        <v>181</v>
      </c>
      <c r="AP17" s="83">
        <v>0</v>
      </c>
      <c r="AQ17" s="83">
        <v>1</v>
      </c>
      <c r="AR17" s="83">
        <v>90</v>
      </c>
      <c r="AS17" s="83">
        <v>11</v>
      </c>
      <c r="AT17" s="83">
        <v>0</v>
      </c>
      <c r="AU17" s="83">
        <v>20</v>
      </c>
      <c r="AV17" s="83">
        <v>7</v>
      </c>
      <c r="AW17" s="82">
        <v>281411</v>
      </c>
    </row>
    <row r="18" spans="1:49" x14ac:dyDescent="0.2">
      <c r="A18" s="17" t="s">
        <v>32</v>
      </c>
      <c r="B18" s="17" t="s">
        <v>17</v>
      </c>
      <c r="C18">
        <v>652</v>
      </c>
      <c r="D18">
        <v>322</v>
      </c>
      <c r="E18">
        <v>29</v>
      </c>
      <c r="F18">
        <v>226</v>
      </c>
      <c r="G18" s="83">
        <v>1266</v>
      </c>
      <c r="H18" s="83">
        <v>177</v>
      </c>
      <c r="I18" s="83">
        <v>19</v>
      </c>
      <c r="J18" s="83">
        <v>72</v>
      </c>
      <c r="K18" s="83">
        <v>7</v>
      </c>
      <c r="L18" s="83">
        <v>158</v>
      </c>
      <c r="M18" s="83">
        <v>6944</v>
      </c>
      <c r="N18" s="102">
        <f t="shared" si="0"/>
        <v>8332.7999999999993</v>
      </c>
      <c r="O18" s="83">
        <v>687</v>
      </c>
      <c r="P18" s="83">
        <v>604</v>
      </c>
      <c r="Q18" s="83">
        <v>4286</v>
      </c>
      <c r="R18" s="83">
        <v>4419</v>
      </c>
      <c r="S18" s="83">
        <v>40</v>
      </c>
      <c r="T18" s="83">
        <v>5651</v>
      </c>
      <c r="U18" s="83">
        <v>9778</v>
      </c>
      <c r="V18" s="83">
        <v>245</v>
      </c>
      <c r="W18" s="83">
        <v>2160</v>
      </c>
      <c r="X18" s="83">
        <v>380</v>
      </c>
      <c r="Y18" s="83">
        <v>61</v>
      </c>
      <c r="Z18" s="83">
        <v>1779</v>
      </c>
      <c r="AA18" s="83">
        <v>2785</v>
      </c>
      <c r="AB18" s="83">
        <v>72</v>
      </c>
      <c r="AC18" s="83">
        <v>3137</v>
      </c>
      <c r="AD18" s="83">
        <v>13</v>
      </c>
      <c r="AE18" s="83">
        <v>0</v>
      </c>
      <c r="AF18" s="83">
        <v>443</v>
      </c>
      <c r="AG18" s="83">
        <v>18</v>
      </c>
      <c r="AH18" s="83">
        <v>7</v>
      </c>
      <c r="AI18" s="83">
        <v>1756</v>
      </c>
      <c r="AJ18" s="83">
        <v>93</v>
      </c>
      <c r="AK18" s="83">
        <v>4955</v>
      </c>
      <c r="AL18" s="83">
        <v>120</v>
      </c>
      <c r="AM18" s="83">
        <v>120</v>
      </c>
      <c r="AN18" s="83">
        <v>3395</v>
      </c>
      <c r="AO18" s="83">
        <v>3395</v>
      </c>
      <c r="AP18" s="83">
        <v>18</v>
      </c>
      <c r="AQ18" s="83">
        <v>10</v>
      </c>
      <c r="AR18" s="83">
        <v>1179</v>
      </c>
      <c r="AS18" s="83">
        <v>536</v>
      </c>
      <c r="AT18" s="83">
        <v>60</v>
      </c>
      <c r="AU18" s="83">
        <v>599</v>
      </c>
      <c r="AV18" s="83">
        <v>121</v>
      </c>
      <c r="AW18" s="82">
        <v>2778090</v>
      </c>
    </row>
    <row r="19" spans="1:49" x14ac:dyDescent="0.2">
      <c r="A19" s="18" t="s">
        <v>33</v>
      </c>
      <c r="B19" s="18" t="s">
        <v>17</v>
      </c>
      <c r="C19" s="98">
        <v>1091</v>
      </c>
      <c r="D19">
        <v>544</v>
      </c>
      <c r="E19">
        <v>52</v>
      </c>
      <c r="F19">
        <v>595</v>
      </c>
      <c r="G19" s="83">
        <v>1356</v>
      </c>
      <c r="H19" s="83">
        <v>587</v>
      </c>
      <c r="I19" s="83">
        <v>5</v>
      </c>
      <c r="J19" s="83">
        <v>140</v>
      </c>
      <c r="K19" s="83">
        <v>48</v>
      </c>
      <c r="L19" s="83">
        <v>341</v>
      </c>
      <c r="M19" s="83">
        <v>10526</v>
      </c>
      <c r="N19" s="102">
        <f t="shared" si="0"/>
        <v>12631.199999999999</v>
      </c>
      <c r="O19" s="83">
        <v>1695</v>
      </c>
      <c r="P19" s="83">
        <v>498</v>
      </c>
      <c r="Q19" s="83">
        <v>8693</v>
      </c>
      <c r="R19" s="83">
        <v>8666</v>
      </c>
      <c r="S19" s="83">
        <v>223</v>
      </c>
      <c r="T19" s="83">
        <v>11839</v>
      </c>
      <c r="U19" s="83">
        <v>9701</v>
      </c>
      <c r="V19" s="83">
        <v>396</v>
      </c>
      <c r="W19" s="83">
        <v>5536</v>
      </c>
      <c r="X19" s="83">
        <v>163</v>
      </c>
      <c r="Y19" s="83">
        <v>13</v>
      </c>
      <c r="Z19" s="83">
        <v>1149</v>
      </c>
      <c r="AA19" s="83">
        <v>2996</v>
      </c>
      <c r="AB19" s="83">
        <v>53</v>
      </c>
      <c r="AC19" s="83">
        <v>2264</v>
      </c>
      <c r="AD19" s="83">
        <v>19</v>
      </c>
      <c r="AE19" s="83">
        <v>5</v>
      </c>
      <c r="AF19" s="83">
        <v>915</v>
      </c>
      <c r="AG19" s="83">
        <v>48</v>
      </c>
      <c r="AH19" s="83">
        <v>47</v>
      </c>
      <c r="AI19" s="83">
        <v>2322</v>
      </c>
      <c r="AJ19" s="83">
        <v>235</v>
      </c>
      <c r="AK19" s="83">
        <v>5513</v>
      </c>
      <c r="AL19" s="83">
        <v>354</v>
      </c>
      <c r="AM19" s="83">
        <v>354</v>
      </c>
      <c r="AN19" s="83">
        <v>5091</v>
      </c>
      <c r="AO19" s="83">
        <v>5091</v>
      </c>
      <c r="AP19" s="83">
        <v>20</v>
      </c>
      <c r="AQ19" s="83">
        <v>101</v>
      </c>
      <c r="AR19" s="83">
        <v>2966</v>
      </c>
      <c r="AS19" s="83">
        <v>474</v>
      </c>
      <c r="AT19" s="83">
        <v>63</v>
      </c>
      <c r="AU19" s="83">
        <v>359</v>
      </c>
      <c r="AV19" s="83">
        <v>238</v>
      </c>
      <c r="AW19" s="82">
        <v>4031149</v>
      </c>
    </row>
    <row r="20" spans="1:49" x14ac:dyDescent="0.2">
      <c r="A20" s="19" t="s">
        <v>34</v>
      </c>
      <c r="B20" s="19" t="s">
        <v>17</v>
      </c>
      <c r="C20">
        <v>18</v>
      </c>
      <c r="D20">
        <v>8</v>
      </c>
      <c r="E20">
        <v>1</v>
      </c>
      <c r="F20">
        <v>4</v>
      </c>
      <c r="G20" s="83">
        <v>109</v>
      </c>
      <c r="H20" s="83">
        <v>35</v>
      </c>
      <c r="I20" s="83">
        <v>1</v>
      </c>
      <c r="J20" s="83">
        <v>10</v>
      </c>
      <c r="K20" s="83">
        <v>0</v>
      </c>
      <c r="L20" s="83">
        <v>21</v>
      </c>
      <c r="M20" s="83">
        <v>388</v>
      </c>
      <c r="N20" s="102">
        <f t="shared" si="0"/>
        <v>465.59999999999997</v>
      </c>
      <c r="O20" s="83">
        <v>57</v>
      </c>
      <c r="P20" s="83">
        <v>44</v>
      </c>
      <c r="Q20" s="83">
        <v>361</v>
      </c>
      <c r="R20" s="83">
        <v>177</v>
      </c>
      <c r="S20" s="83">
        <v>15</v>
      </c>
      <c r="T20" s="83">
        <v>661</v>
      </c>
      <c r="U20" s="83">
        <v>567</v>
      </c>
      <c r="V20" s="83">
        <v>19</v>
      </c>
      <c r="W20" s="83">
        <v>193</v>
      </c>
      <c r="X20" s="83">
        <v>21</v>
      </c>
      <c r="Y20" s="83">
        <v>3</v>
      </c>
      <c r="Z20" s="83">
        <v>110</v>
      </c>
      <c r="AA20" s="83">
        <v>222</v>
      </c>
      <c r="AB20" s="83">
        <v>6</v>
      </c>
      <c r="AC20" s="83">
        <v>173</v>
      </c>
      <c r="AD20" s="83">
        <v>0</v>
      </c>
      <c r="AE20" s="83">
        <v>0</v>
      </c>
      <c r="AF20" s="83">
        <v>56</v>
      </c>
      <c r="AG20" s="83">
        <v>1</v>
      </c>
      <c r="AH20" s="83">
        <v>0</v>
      </c>
      <c r="AI20" s="83">
        <v>100</v>
      </c>
      <c r="AJ20" s="83">
        <v>20</v>
      </c>
      <c r="AK20" s="83">
        <v>301</v>
      </c>
      <c r="AL20" s="83">
        <v>10</v>
      </c>
      <c r="AM20" s="83">
        <v>10</v>
      </c>
      <c r="AN20" s="83">
        <v>308</v>
      </c>
      <c r="AO20" s="83">
        <v>277</v>
      </c>
      <c r="AP20" s="83">
        <v>0</v>
      </c>
      <c r="AQ20" s="83">
        <v>0</v>
      </c>
      <c r="AR20" s="83">
        <v>114</v>
      </c>
      <c r="AS20" s="83">
        <v>19</v>
      </c>
      <c r="AT20" s="83">
        <v>1</v>
      </c>
      <c r="AU20" s="83">
        <v>37</v>
      </c>
      <c r="AV20" s="83">
        <v>8</v>
      </c>
      <c r="AW20" s="82">
        <v>222008</v>
      </c>
    </row>
    <row r="21" spans="1:49" x14ac:dyDescent="0.2">
      <c r="A21" s="20" t="s">
        <v>35</v>
      </c>
      <c r="B21" s="20" t="s">
        <v>15</v>
      </c>
      <c r="C21">
        <v>76</v>
      </c>
      <c r="D21">
        <v>3</v>
      </c>
      <c r="E21">
        <v>1</v>
      </c>
      <c r="F21">
        <v>3</v>
      </c>
      <c r="G21" s="83">
        <v>97</v>
      </c>
      <c r="H21" s="83">
        <v>20</v>
      </c>
      <c r="I21" s="83">
        <v>0</v>
      </c>
      <c r="J21" s="83">
        <v>13</v>
      </c>
      <c r="K21" s="83">
        <v>2</v>
      </c>
      <c r="L21" s="83">
        <v>10</v>
      </c>
      <c r="M21" s="83">
        <v>1776</v>
      </c>
      <c r="N21" s="102">
        <f t="shared" si="0"/>
        <v>2131.1999999999998</v>
      </c>
      <c r="O21" s="83">
        <v>102</v>
      </c>
      <c r="P21" s="83">
        <v>49</v>
      </c>
      <c r="Q21" s="83">
        <v>1395</v>
      </c>
      <c r="R21" s="83">
        <v>808</v>
      </c>
      <c r="S21" s="83">
        <v>11</v>
      </c>
      <c r="T21" s="83">
        <v>1590</v>
      </c>
      <c r="U21" s="83">
        <v>1398</v>
      </c>
      <c r="V21" s="83">
        <v>38</v>
      </c>
      <c r="W21" s="83">
        <v>153</v>
      </c>
      <c r="X21" s="83">
        <v>25</v>
      </c>
      <c r="Y21" s="83">
        <v>3</v>
      </c>
      <c r="Z21" s="83">
        <v>208</v>
      </c>
      <c r="AA21" s="83">
        <v>941</v>
      </c>
      <c r="AB21" s="83">
        <v>8</v>
      </c>
      <c r="AC21" s="83">
        <v>114</v>
      </c>
      <c r="AD21" s="83">
        <v>0</v>
      </c>
      <c r="AE21" s="83">
        <v>0</v>
      </c>
      <c r="AF21" s="83">
        <v>68</v>
      </c>
      <c r="AG21" s="83">
        <v>2</v>
      </c>
      <c r="AH21" s="83">
        <v>0</v>
      </c>
      <c r="AI21" s="83">
        <v>372</v>
      </c>
      <c r="AJ21" s="83">
        <v>0</v>
      </c>
      <c r="AK21" s="83">
        <v>304</v>
      </c>
      <c r="AL21" s="83">
        <v>38</v>
      </c>
      <c r="AM21" s="83">
        <v>38</v>
      </c>
      <c r="AN21" s="83">
        <v>585</v>
      </c>
      <c r="AO21" s="83">
        <v>585</v>
      </c>
      <c r="AP21" s="83">
        <v>1</v>
      </c>
      <c r="AQ21" s="83">
        <v>3</v>
      </c>
      <c r="AR21" s="83">
        <v>192</v>
      </c>
      <c r="AS21" s="83">
        <v>113</v>
      </c>
      <c r="AT21" s="83">
        <v>2</v>
      </c>
      <c r="AU21" s="83">
        <v>174</v>
      </c>
      <c r="AV21" s="83">
        <v>8</v>
      </c>
      <c r="AW21" s="82">
        <v>368373</v>
      </c>
    </row>
    <row r="22" spans="1:49" x14ac:dyDescent="0.2">
      <c r="A22" s="21" t="s">
        <v>36</v>
      </c>
      <c r="B22" s="21" t="s">
        <v>17</v>
      </c>
      <c r="C22">
        <v>23</v>
      </c>
      <c r="D22">
        <v>10</v>
      </c>
      <c r="E22">
        <v>3</v>
      </c>
      <c r="F22">
        <v>9</v>
      </c>
      <c r="G22" s="83">
        <v>72</v>
      </c>
      <c r="H22" s="83">
        <v>31</v>
      </c>
      <c r="I22" s="83">
        <v>4</v>
      </c>
      <c r="J22" s="83">
        <v>5</v>
      </c>
      <c r="K22" s="83">
        <v>3</v>
      </c>
      <c r="L22" s="83">
        <v>34</v>
      </c>
      <c r="M22" s="83">
        <v>432</v>
      </c>
      <c r="N22" s="102">
        <f t="shared" si="0"/>
        <v>518.4</v>
      </c>
      <c r="O22" s="83">
        <v>47</v>
      </c>
      <c r="P22" s="83">
        <v>44</v>
      </c>
      <c r="Q22" s="83">
        <v>357</v>
      </c>
      <c r="R22" s="83">
        <v>406</v>
      </c>
      <c r="S22" s="83">
        <v>19</v>
      </c>
      <c r="T22" s="83">
        <v>471</v>
      </c>
      <c r="U22" s="83">
        <v>598</v>
      </c>
      <c r="V22" s="83">
        <v>22</v>
      </c>
      <c r="W22" s="83">
        <v>239</v>
      </c>
      <c r="X22" s="83">
        <v>20</v>
      </c>
      <c r="Y22" s="83">
        <v>2</v>
      </c>
      <c r="Z22" s="83">
        <v>92</v>
      </c>
      <c r="AA22" s="83">
        <v>126</v>
      </c>
      <c r="AB22" s="83">
        <v>5</v>
      </c>
      <c r="AC22" s="83">
        <v>148</v>
      </c>
      <c r="AD22" s="83">
        <v>0</v>
      </c>
      <c r="AE22" s="83">
        <v>0</v>
      </c>
      <c r="AF22" s="83">
        <v>32</v>
      </c>
      <c r="AG22" s="83">
        <v>1</v>
      </c>
      <c r="AH22" s="83">
        <v>4</v>
      </c>
      <c r="AI22" s="83">
        <v>97</v>
      </c>
      <c r="AJ22" s="83">
        <v>8</v>
      </c>
      <c r="AK22" s="83">
        <v>289</v>
      </c>
      <c r="AL22" s="83">
        <v>3</v>
      </c>
      <c r="AM22" s="83">
        <v>3</v>
      </c>
      <c r="AN22" s="83">
        <v>247</v>
      </c>
      <c r="AO22" s="83">
        <v>247</v>
      </c>
      <c r="AP22" s="83">
        <v>0</v>
      </c>
      <c r="AQ22" s="83">
        <v>9</v>
      </c>
      <c r="AR22" s="83">
        <v>70</v>
      </c>
      <c r="AS22" s="83">
        <v>11</v>
      </c>
      <c r="AT22" s="83">
        <v>2</v>
      </c>
      <c r="AU22" s="83">
        <v>19</v>
      </c>
      <c r="AV22" s="83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98">
        <v>1585</v>
      </c>
      <c r="D23">
        <v>504</v>
      </c>
      <c r="E23">
        <v>111</v>
      </c>
      <c r="F23">
        <v>582</v>
      </c>
      <c r="G23" s="83">
        <v>3177</v>
      </c>
      <c r="H23" s="83">
        <v>1338</v>
      </c>
      <c r="I23" s="83">
        <v>37</v>
      </c>
      <c r="J23" s="83">
        <v>964</v>
      </c>
      <c r="K23" s="83">
        <v>54</v>
      </c>
      <c r="L23" s="83">
        <v>877</v>
      </c>
      <c r="M23" s="83">
        <v>18888</v>
      </c>
      <c r="N23" s="102">
        <f t="shared" si="0"/>
        <v>22665.599999999999</v>
      </c>
      <c r="O23" s="83">
        <v>1973</v>
      </c>
      <c r="P23" s="83">
        <v>1823</v>
      </c>
      <c r="Q23" s="83">
        <v>11468</v>
      </c>
      <c r="R23" s="83">
        <v>7235</v>
      </c>
      <c r="S23" s="83">
        <v>380</v>
      </c>
      <c r="T23" s="83">
        <v>32757</v>
      </c>
      <c r="U23" s="83">
        <v>21351</v>
      </c>
      <c r="V23" s="83">
        <v>217</v>
      </c>
      <c r="W23" s="83">
        <v>5043</v>
      </c>
      <c r="X23" s="83">
        <v>1322</v>
      </c>
      <c r="Y23" s="83">
        <v>251</v>
      </c>
      <c r="Z23" s="83">
        <v>6859</v>
      </c>
      <c r="AA23" s="83">
        <v>14275</v>
      </c>
      <c r="AB23" s="83">
        <v>175</v>
      </c>
      <c r="AC23" s="83">
        <v>5829</v>
      </c>
      <c r="AD23" s="83">
        <v>43</v>
      </c>
      <c r="AE23" s="83">
        <v>21</v>
      </c>
      <c r="AF23" s="83">
        <v>1021</v>
      </c>
      <c r="AG23" s="83">
        <v>28</v>
      </c>
      <c r="AH23" s="83">
        <v>7</v>
      </c>
      <c r="AI23" s="83">
        <v>5487</v>
      </c>
      <c r="AJ23" s="83">
        <v>34</v>
      </c>
      <c r="AK23" s="83">
        <v>13996</v>
      </c>
      <c r="AL23" s="83">
        <v>374</v>
      </c>
      <c r="AM23" s="83">
        <v>374</v>
      </c>
      <c r="AN23" s="83">
        <v>13388</v>
      </c>
      <c r="AO23" s="83">
        <v>13388</v>
      </c>
      <c r="AP23" s="83">
        <v>31</v>
      </c>
      <c r="AQ23" s="83">
        <v>27</v>
      </c>
      <c r="AR23" s="83">
        <v>2501</v>
      </c>
      <c r="AS23" s="83">
        <v>2048</v>
      </c>
      <c r="AT23" s="83">
        <v>39</v>
      </c>
      <c r="AU23" s="83">
        <v>2690</v>
      </c>
      <c r="AV23" s="83">
        <v>427</v>
      </c>
      <c r="AW23" s="82">
        <v>3468566</v>
      </c>
    </row>
    <row r="24" spans="1:49" x14ac:dyDescent="0.2">
      <c r="A24" s="23" t="s">
        <v>38</v>
      </c>
      <c r="B24" s="23" t="s">
        <v>15</v>
      </c>
      <c r="C24">
        <v>49</v>
      </c>
      <c r="D24">
        <v>3</v>
      </c>
      <c r="E24">
        <v>30</v>
      </c>
      <c r="F24">
        <v>7</v>
      </c>
      <c r="G24" s="83">
        <v>26</v>
      </c>
      <c r="H24" s="83">
        <v>12</v>
      </c>
      <c r="I24" s="83">
        <v>0</v>
      </c>
      <c r="J24" s="83">
        <v>8</v>
      </c>
      <c r="K24" s="83">
        <v>1</v>
      </c>
      <c r="L24" s="83">
        <v>15</v>
      </c>
      <c r="M24" s="83">
        <v>548</v>
      </c>
      <c r="N24" s="102">
        <f t="shared" si="0"/>
        <v>657.6</v>
      </c>
      <c r="O24" s="83">
        <v>110</v>
      </c>
      <c r="P24" s="83">
        <v>35</v>
      </c>
      <c r="Q24" s="83">
        <v>223</v>
      </c>
      <c r="R24" s="83">
        <v>147</v>
      </c>
      <c r="S24" s="83">
        <v>46</v>
      </c>
      <c r="T24" s="83">
        <v>668</v>
      </c>
      <c r="U24" s="83">
        <v>421</v>
      </c>
      <c r="V24" s="83">
        <v>20</v>
      </c>
      <c r="W24" s="83">
        <v>75</v>
      </c>
      <c r="X24" s="83">
        <v>30</v>
      </c>
      <c r="Y24" s="83">
        <v>6</v>
      </c>
      <c r="Z24" s="83">
        <v>127</v>
      </c>
      <c r="AA24" s="83">
        <v>494</v>
      </c>
      <c r="AB24" s="83">
        <v>1</v>
      </c>
      <c r="AC24" s="83">
        <v>264</v>
      </c>
      <c r="AD24" s="83">
        <v>5</v>
      </c>
      <c r="AE24" s="83">
        <v>0</v>
      </c>
      <c r="AF24" s="83">
        <v>21</v>
      </c>
      <c r="AG24" s="83">
        <v>4</v>
      </c>
      <c r="AH24" s="83">
        <v>0</v>
      </c>
      <c r="AI24" s="83">
        <v>87</v>
      </c>
      <c r="AJ24" s="83">
        <v>15</v>
      </c>
      <c r="AK24" s="83">
        <v>145</v>
      </c>
      <c r="AL24" s="83">
        <v>17</v>
      </c>
      <c r="AM24" s="83">
        <v>17</v>
      </c>
      <c r="AN24" s="83">
        <v>248</v>
      </c>
      <c r="AO24" s="83">
        <v>248</v>
      </c>
      <c r="AP24" s="83">
        <v>0</v>
      </c>
      <c r="AQ24" s="83">
        <v>0</v>
      </c>
      <c r="AR24" s="83">
        <v>92</v>
      </c>
      <c r="AS24" s="83">
        <v>116</v>
      </c>
      <c r="AT24" s="83">
        <v>0</v>
      </c>
      <c r="AU24" s="83">
        <v>96</v>
      </c>
      <c r="AV24" s="83">
        <v>3</v>
      </c>
      <c r="AW24" s="82">
        <v>1289429</v>
      </c>
    </row>
    <row r="25" spans="1:49" x14ac:dyDescent="0.2">
      <c r="A25" s="24" t="s">
        <v>39</v>
      </c>
      <c r="B25" s="24" t="s">
        <v>17</v>
      </c>
      <c r="C25">
        <v>29</v>
      </c>
      <c r="D25">
        <v>28</v>
      </c>
      <c r="E25">
        <v>1</v>
      </c>
      <c r="F25">
        <v>12</v>
      </c>
      <c r="G25" s="83">
        <v>62</v>
      </c>
      <c r="H25" s="83">
        <v>37</v>
      </c>
      <c r="I25" s="83">
        <v>4</v>
      </c>
      <c r="J25" s="83">
        <v>11</v>
      </c>
      <c r="K25" s="83">
        <v>6</v>
      </c>
      <c r="L25" s="83">
        <v>18</v>
      </c>
      <c r="M25" s="83">
        <v>517</v>
      </c>
      <c r="N25" s="102">
        <f t="shared" si="0"/>
        <v>620.4</v>
      </c>
      <c r="O25" s="83">
        <v>95</v>
      </c>
      <c r="P25" s="83">
        <v>68</v>
      </c>
      <c r="Q25" s="83">
        <v>397</v>
      </c>
      <c r="R25" s="83">
        <v>293</v>
      </c>
      <c r="S25" s="83">
        <v>11</v>
      </c>
      <c r="T25" s="83">
        <v>555</v>
      </c>
      <c r="U25" s="83">
        <v>837</v>
      </c>
      <c r="V25" s="83">
        <v>15</v>
      </c>
      <c r="W25" s="83">
        <v>197</v>
      </c>
      <c r="X25" s="83">
        <v>20</v>
      </c>
      <c r="Y25" s="83">
        <v>4</v>
      </c>
      <c r="Z25" s="83">
        <v>79</v>
      </c>
      <c r="AA25" s="83">
        <v>157</v>
      </c>
      <c r="AB25" s="83">
        <v>4</v>
      </c>
      <c r="AC25" s="83">
        <v>133</v>
      </c>
      <c r="AD25" s="83">
        <v>4</v>
      </c>
      <c r="AE25" s="83">
        <v>0</v>
      </c>
      <c r="AF25" s="83">
        <v>10</v>
      </c>
      <c r="AG25" s="83">
        <v>1</v>
      </c>
      <c r="AH25" s="83">
        <v>0</v>
      </c>
      <c r="AI25" s="83">
        <v>116</v>
      </c>
      <c r="AJ25" s="83">
        <v>1</v>
      </c>
      <c r="AK25" s="83">
        <v>233</v>
      </c>
      <c r="AL25" s="83">
        <v>5</v>
      </c>
      <c r="AM25" s="83">
        <v>5</v>
      </c>
      <c r="AN25" s="83">
        <v>355</v>
      </c>
      <c r="AO25" s="83">
        <v>355</v>
      </c>
      <c r="AP25" s="83">
        <v>8</v>
      </c>
      <c r="AQ25" s="83">
        <v>0</v>
      </c>
      <c r="AR25" s="83">
        <v>88</v>
      </c>
      <c r="AS25" s="83">
        <v>12</v>
      </c>
      <c r="AT25" s="83">
        <v>0</v>
      </c>
      <c r="AU25" s="83">
        <v>36</v>
      </c>
      <c r="AV25" s="83">
        <v>5</v>
      </c>
      <c r="AW25" s="82">
        <v>519776</v>
      </c>
    </row>
    <row r="26" spans="1:49" x14ac:dyDescent="0.2">
      <c r="A26" s="25" t="s">
        <v>40</v>
      </c>
      <c r="B26" s="25" t="s">
        <v>17</v>
      </c>
      <c r="C26">
        <v>177</v>
      </c>
      <c r="D26">
        <v>61</v>
      </c>
      <c r="E26">
        <v>20</v>
      </c>
      <c r="F26">
        <v>83</v>
      </c>
      <c r="G26" s="83">
        <v>388</v>
      </c>
      <c r="H26" s="83">
        <v>60</v>
      </c>
      <c r="I26" s="83">
        <v>3</v>
      </c>
      <c r="J26" s="83">
        <v>45</v>
      </c>
      <c r="K26" s="83">
        <v>8</v>
      </c>
      <c r="L26" s="83">
        <v>24</v>
      </c>
      <c r="M26" s="83">
        <v>2194</v>
      </c>
      <c r="N26" s="102">
        <f t="shared" si="0"/>
        <v>2632.7999999999997</v>
      </c>
      <c r="O26" s="83">
        <v>210</v>
      </c>
      <c r="P26" s="83">
        <v>791</v>
      </c>
      <c r="Q26" s="83">
        <v>1758</v>
      </c>
      <c r="R26" s="83">
        <v>1543</v>
      </c>
      <c r="S26" s="83">
        <v>16</v>
      </c>
      <c r="T26" s="83">
        <v>2704</v>
      </c>
      <c r="U26" s="83">
        <v>2090</v>
      </c>
      <c r="V26" s="83">
        <v>39</v>
      </c>
      <c r="W26" s="83">
        <v>693</v>
      </c>
      <c r="X26" s="83">
        <v>82</v>
      </c>
      <c r="Y26" s="83">
        <v>17</v>
      </c>
      <c r="Z26" s="83">
        <v>630</v>
      </c>
      <c r="AA26" s="83">
        <v>1227</v>
      </c>
      <c r="AB26" s="83">
        <v>22</v>
      </c>
      <c r="AC26" s="83">
        <v>644</v>
      </c>
      <c r="AD26" s="83">
        <v>3</v>
      </c>
      <c r="AE26" s="83">
        <v>0</v>
      </c>
      <c r="AF26" s="83">
        <v>165</v>
      </c>
      <c r="AG26" s="83">
        <v>8</v>
      </c>
      <c r="AH26" s="83">
        <v>4</v>
      </c>
      <c r="AI26" s="83">
        <v>642</v>
      </c>
      <c r="AJ26" s="83">
        <v>69</v>
      </c>
      <c r="AK26" s="83">
        <v>1623</v>
      </c>
      <c r="AL26" s="83">
        <v>79</v>
      </c>
      <c r="AM26" s="83">
        <v>79</v>
      </c>
      <c r="AN26" s="83">
        <v>1071</v>
      </c>
      <c r="AO26" s="83">
        <v>1071</v>
      </c>
      <c r="AP26" s="83">
        <v>5</v>
      </c>
      <c r="AQ26" s="83">
        <v>11</v>
      </c>
      <c r="AR26" s="83">
        <v>398</v>
      </c>
      <c r="AS26" s="83">
        <v>142</v>
      </c>
      <c r="AT26" s="83">
        <v>5</v>
      </c>
      <c r="AU26" s="83">
        <v>106</v>
      </c>
      <c r="AV26" s="83">
        <v>68</v>
      </c>
      <c r="AW26" s="82">
        <v>1996934</v>
      </c>
    </row>
    <row r="27" spans="1:49" x14ac:dyDescent="0.2">
      <c r="A27" s="26" t="s">
        <v>41</v>
      </c>
      <c r="B27" s="26" t="s">
        <v>15</v>
      </c>
      <c r="C27">
        <v>5</v>
      </c>
      <c r="D27">
        <v>4</v>
      </c>
      <c r="E27">
        <v>0</v>
      </c>
      <c r="F27">
        <v>5</v>
      </c>
      <c r="G27" s="83">
        <v>45</v>
      </c>
      <c r="H27" s="83">
        <v>28</v>
      </c>
      <c r="I27" s="83">
        <v>3</v>
      </c>
      <c r="J27" s="83">
        <v>5</v>
      </c>
      <c r="K27" s="83">
        <v>26</v>
      </c>
      <c r="L27" s="83">
        <v>72</v>
      </c>
      <c r="M27" s="83">
        <v>2040</v>
      </c>
      <c r="N27" s="102">
        <f t="shared" si="0"/>
        <v>2448</v>
      </c>
      <c r="O27" s="83">
        <v>275</v>
      </c>
      <c r="P27" s="83">
        <v>441</v>
      </c>
      <c r="Q27" s="83">
        <v>685</v>
      </c>
      <c r="R27" s="83">
        <v>1216</v>
      </c>
      <c r="S27" s="83">
        <v>36</v>
      </c>
      <c r="T27" s="83">
        <v>853</v>
      </c>
      <c r="U27" s="83">
        <v>3993</v>
      </c>
      <c r="V27" s="83">
        <v>47</v>
      </c>
      <c r="W27" s="83">
        <v>512</v>
      </c>
      <c r="X27" s="83">
        <v>106</v>
      </c>
      <c r="Y27" s="83">
        <v>38</v>
      </c>
      <c r="Z27" s="83">
        <v>577</v>
      </c>
      <c r="AA27" s="83">
        <v>432</v>
      </c>
      <c r="AB27" s="83">
        <v>14</v>
      </c>
      <c r="AC27" s="83">
        <v>398</v>
      </c>
      <c r="AD27" s="83">
        <v>0</v>
      </c>
      <c r="AE27" s="83">
        <v>0</v>
      </c>
      <c r="AF27" s="83">
        <v>4</v>
      </c>
      <c r="AG27" s="83">
        <v>0</v>
      </c>
      <c r="AH27" s="83">
        <v>0</v>
      </c>
      <c r="AI27" s="83">
        <v>141</v>
      </c>
      <c r="AJ27" s="83">
        <v>2</v>
      </c>
      <c r="AK27" s="83">
        <v>731</v>
      </c>
      <c r="AL27" s="83">
        <v>1</v>
      </c>
      <c r="AM27" s="83">
        <v>1</v>
      </c>
      <c r="AN27" s="83">
        <v>1696</v>
      </c>
      <c r="AO27" s="83">
        <v>1611</v>
      </c>
      <c r="AP27" s="83">
        <v>0</v>
      </c>
      <c r="AQ27" s="83">
        <v>0</v>
      </c>
      <c r="AR27" s="83">
        <v>403</v>
      </c>
      <c r="AS27" s="83">
        <v>54</v>
      </c>
      <c r="AT27" s="83">
        <v>4</v>
      </c>
      <c r="AU27" s="83">
        <v>126</v>
      </c>
      <c r="AV27" s="83">
        <v>2</v>
      </c>
      <c r="AW27" s="82">
        <v>527179</v>
      </c>
    </row>
    <row r="28" spans="1:49" x14ac:dyDescent="0.2">
      <c r="A28" s="27" t="s">
        <v>42</v>
      </c>
      <c r="B28" s="27" t="s">
        <v>15</v>
      </c>
      <c r="C28">
        <v>3</v>
      </c>
      <c r="D28">
        <v>0</v>
      </c>
      <c r="E28">
        <v>0</v>
      </c>
      <c r="F28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7</v>
      </c>
      <c r="N28" s="102">
        <f t="shared" si="0"/>
        <v>8.4</v>
      </c>
      <c r="O28" s="83">
        <v>1</v>
      </c>
      <c r="P28" s="83">
        <v>0</v>
      </c>
      <c r="Q28" s="83">
        <v>14</v>
      </c>
      <c r="R28" s="83">
        <v>5</v>
      </c>
      <c r="S28" s="83">
        <v>0</v>
      </c>
      <c r="T28" s="83">
        <v>27</v>
      </c>
      <c r="U28" s="83">
        <v>12</v>
      </c>
      <c r="V28" s="83">
        <v>0</v>
      </c>
      <c r="W28" s="83">
        <v>2</v>
      </c>
      <c r="X28" s="83">
        <v>0</v>
      </c>
      <c r="Y28" s="83">
        <v>0</v>
      </c>
      <c r="Z28" s="83">
        <v>2</v>
      </c>
      <c r="AA28" s="83">
        <v>11</v>
      </c>
      <c r="AB28" s="83">
        <v>0</v>
      </c>
      <c r="AC28" s="83">
        <v>2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4</v>
      </c>
      <c r="AL28" s="83">
        <v>2</v>
      </c>
      <c r="AM28" s="83">
        <v>2</v>
      </c>
      <c r="AN28" s="83">
        <v>5</v>
      </c>
      <c r="AO28" s="83">
        <v>5</v>
      </c>
      <c r="AP28" s="83">
        <v>0</v>
      </c>
      <c r="AQ28" s="83">
        <v>0</v>
      </c>
      <c r="AR28" s="83">
        <v>2</v>
      </c>
      <c r="AS28" s="83">
        <v>2</v>
      </c>
      <c r="AT28" s="83">
        <v>0</v>
      </c>
      <c r="AU28" s="83">
        <v>1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>
        <v>57</v>
      </c>
      <c r="D29">
        <v>42</v>
      </c>
      <c r="E29">
        <v>0</v>
      </c>
      <c r="F29">
        <v>18</v>
      </c>
      <c r="G29" s="83">
        <v>103</v>
      </c>
      <c r="H29" s="83">
        <v>13</v>
      </c>
      <c r="I29" s="83">
        <v>1</v>
      </c>
      <c r="J29" s="83">
        <v>4</v>
      </c>
      <c r="K29" s="83">
        <v>0</v>
      </c>
      <c r="L29" s="83">
        <v>5</v>
      </c>
      <c r="M29" s="83">
        <v>374</v>
      </c>
      <c r="N29" s="102">
        <f t="shared" si="0"/>
        <v>448.8</v>
      </c>
      <c r="O29" s="83">
        <v>13</v>
      </c>
      <c r="P29" s="83">
        <v>35</v>
      </c>
      <c r="Q29" s="83">
        <v>282</v>
      </c>
      <c r="R29" s="83">
        <v>112</v>
      </c>
      <c r="S29" s="83">
        <v>2</v>
      </c>
      <c r="T29" s="83">
        <v>401</v>
      </c>
      <c r="U29" s="83">
        <v>380</v>
      </c>
      <c r="V29" s="83">
        <v>12</v>
      </c>
      <c r="W29" s="83">
        <v>96</v>
      </c>
      <c r="X29" s="83">
        <v>17</v>
      </c>
      <c r="Y29" s="83">
        <v>0</v>
      </c>
      <c r="Z29" s="83">
        <v>63</v>
      </c>
      <c r="AA29" s="83">
        <v>82</v>
      </c>
      <c r="AB29" s="83">
        <v>9</v>
      </c>
      <c r="AC29" s="83">
        <v>74</v>
      </c>
      <c r="AD29" s="83">
        <v>0</v>
      </c>
      <c r="AE29" s="83">
        <v>0</v>
      </c>
      <c r="AF29" s="83">
        <v>49</v>
      </c>
      <c r="AG29" s="83">
        <v>0</v>
      </c>
      <c r="AH29" s="83">
        <v>4</v>
      </c>
      <c r="AI29" s="83">
        <v>145</v>
      </c>
      <c r="AJ29" s="83">
        <v>7</v>
      </c>
      <c r="AK29" s="83">
        <v>342</v>
      </c>
      <c r="AL29" s="83">
        <v>6</v>
      </c>
      <c r="AM29" s="83">
        <v>6</v>
      </c>
      <c r="AN29" s="83">
        <v>189</v>
      </c>
      <c r="AO29" s="83">
        <v>189</v>
      </c>
      <c r="AP29" s="83">
        <v>4</v>
      </c>
      <c r="AQ29" s="83">
        <v>0</v>
      </c>
      <c r="AR29" s="83">
        <v>68</v>
      </c>
      <c r="AS29" s="83">
        <v>43</v>
      </c>
      <c r="AT29" s="83">
        <v>0</v>
      </c>
      <c r="AU29" s="83">
        <v>50</v>
      </c>
      <c r="AV29" s="83">
        <v>12</v>
      </c>
      <c r="AW29" s="82">
        <v>82154</v>
      </c>
    </row>
    <row r="30" spans="1:49" x14ac:dyDescent="0.2">
      <c r="A30" s="29" t="s">
        <v>44</v>
      </c>
      <c r="B30" s="29" t="s">
        <v>15</v>
      </c>
      <c r="C30">
        <v>69</v>
      </c>
      <c r="D30">
        <v>21</v>
      </c>
      <c r="E30">
        <v>4</v>
      </c>
      <c r="F30">
        <v>27</v>
      </c>
      <c r="G30" s="83">
        <v>153</v>
      </c>
      <c r="H30" s="83">
        <v>39</v>
      </c>
      <c r="I30" s="83">
        <v>3</v>
      </c>
      <c r="J30" s="83">
        <v>41</v>
      </c>
      <c r="K30" s="83">
        <v>1</v>
      </c>
      <c r="L30" s="83">
        <v>40</v>
      </c>
      <c r="M30" s="83">
        <v>1052</v>
      </c>
      <c r="N30" s="102">
        <f t="shared" si="0"/>
        <v>1262.3999999999999</v>
      </c>
      <c r="O30" s="83">
        <v>146</v>
      </c>
      <c r="P30" s="83">
        <v>89</v>
      </c>
      <c r="Q30" s="83">
        <v>1048</v>
      </c>
      <c r="R30" s="83">
        <v>555</v>
      </c>
      <c r="S30" s="83">
        <v>14</v>
      </c>
      <c r="T30" s="83">
        <v>1717</v>
      </c>
      <c r="U30" s="83">
        <v>1141</v>
      </c>
      <c r="V30" s="83">
        <v>38</v>
      </c>
      <c r="W30" s="83">
        <v>303</v>
      </c>
      <c r="X30" s="83">
        <v>27</v>
      </c>
      <c r="Y30" s="83">
        <v>3</v>
      </c>
      <c r="Z30" s="83">
        <v>296</v>
      </c>
      <c r="AA30" s="83">
        <v>825</v>
      </c>
      <c r="AB30" s="83">
        <v>11</v>
      </c>
      <c r="AC30" s="83">
        <v>347</v>
      </c>
      <c r="AD30" s="83">
        <v>0</v>
      </c>
      <c r="AE30" s="83">
        <v>0</v>
      </c>
      <c r="AF30" s="83">
        <v>51</v>
      </c>
      <c r="AG30" s="83">
        <v>0</v>
      </c>
      <c r="AH30" s="83">
        <v>0</v>
      </c>
      <c r="AI30" s="83">
        <v>330</v>
      </c>
      <c r="AJ30" s="83">
        <v>16</v>
      </c>
      <c r="AK30" s="83">
        <v>599</v>
      </c>
      <c r="AL30" s="83">
        <v>24</v>
      </c>
      <c r="AM30" s="83">
        <v>24</v>
      </c>
      <c r="AN30" s="83">
        <v>766</v>
      </c>
      <c r="AO30" s="83">
        <v>766</v>
      </c>
      <c r="AP30" s="83">
        <v>3</v>
      </c>
      <c r="AQ30" s="83">
        <v>0</v>
      </c>
      <c r="AR30" s="83">
        <v>270</v>
      </c>
      <c r="AS30" s="83">
        <v>295</v>
      </c>
      <c r="AT30" s="83">
        <v>4</v>
      </c>
      <c r="AU30" s="83">
        <v>226</v>
      </c>
      <c r="AV30" s="83">
        <v>27</v>
      </c>
      <c r="AW30" s="82">
        <v>434059</v>
      </c>
    </row>
    <row r="31" spans="1:49" x14ac:dyDescent="0.2">
      <c r="A31" s="30" t="s">
        <v>45</v>
      </c>
      <c r="B31" s="30" t="s">
        <v>22</v>
      </c>
      <c r="C31">
        <v>71</v>
      </c>
      <c r="D31">
        <v>19</v>
      </c>
      <c r="E31">
        <v>30</v>
      </c>
      <c r="F31">
        <v>29</v>
      </c>
      <c r="G31" s="83">
        <v>289</v>
      </c>
      <c r="H31" s="83">
        <v>119</v>
      </c>
      <c r="I31" s="83">
        <v>6</v>
      </c>
      <c r="J31" s="83">
        <v>34</v>
      </c>
      <c r="K31" s="83">
        <v>5</v>
      </c>
      <c r="L31" s="83">
        <v>55</v>
      </c>
      <c r="M31" s="83">
        <v>1805</v>
      </c>
      <c r="N31" s="102">
        <f t="shared" si="0"/>
        <v>2166</v>
      </c>
      <c r="O31" s="83">
        <v>177</v>
      </c>
      <c r="P31" s="83">
        <v>126</v>
      </c>
      <c r="Q31" s="83">
        <v>1206</v>
      </c>
      <c r="R31" s="83">
        <v>588</v>
      </c>
      <c r="S31" s="83">
        <v>34</v>
      </c>
      <c r="T31" s="83">
        <v>2504</v>
      </c>
      <c r="U31" s="83">
        <v>2129</v>
      </c>
      <c r="V31" s="83">
        <v>21</v>
      </c>
      <c r="W31" s="83">
        <v>436</v>
      </c>
      <c r="X31" s="83">
        <v>41</v>
      </c>
      <c r="Y31" s="83">
        <v>10</v>
      </c>
      <c r="Z31" s="83">
        <v>295</v>
      </c>
      <c r="AA31" s="83">
        <v>982</v>
      </c>
      <c r="AB31" s="83">
        <v>8</v>
      </c>
      <c r="AC31" s="83">
        <v>453</v>
      </c>
      <c r="AD31" s="83">
        <v>7</v>
      </c>
      <c r="AE31" s="83">
        <v>1</v>
      </c>
      <c r="AF31" s="83">
        <v>42</v>
      </c>
      <c r="AG31" s="83">
        <v>2</v>
      </c>
      <c r="AH31" s="83">
        <v>0</v>
      </c>
      <c r="AI31" s="83">
        <v>461</v>
      </c>
      <c r="AJ31" s="83">
        <v>5</v>
      </c>
      <c r="AK31" s="83">
        <v>1083</v>
      </c>
      <c r="AL31" s="83">
        <v>32</v>
      </c>
      <c r="AM31" s="83">
        <v>32</v>
      </c>
      <c r="AN31" s="83">
        <v>1156</v>
      </c>
      <c r="AO31" s="83">
        <v>1156</v>
      </c>
      <c r="AP31" s="83">
        <v>2</v>
      </c>
      <c r="AQ31" s="83">
        <v>3</v>
      </c>
      <c r="AR31" s="83">
        <v>279</v>
      </c>
      <c r="AS31" s="83">
        <v>92</v>
      </c>
      <c r="AT31" s="83">
        <v>6</v>
      </c>
      <c r="AU31" s="83">
        <v>177</v>
      </c>
      <c r="AV31" s="83">
        <v>66</v>
      </c>
      <c r="AW31" s="82">
        <v>1424533</v>
      </c>
    </row>
    <row r="32" spans="1:49" x14ac:dyDescent="0.2">
      <c r="A32" s="31" t="s">
        <v>46</v>
      </c>
      <c r="B32" s="31" t="s">
        <v>30</v>
      </c>
      <c r="C32">
        <v>29</v>
      </c>
      <c r="D32">
        <v>11</v>
      </c>
      <c r="E32">
        <v>1</v>
      </c>
      <c r="F32">
        <v>9</v>
      </c>
      <c r="G32" s="83">
        <v>87</v>
      </c>
      <c r="H32" s="83">
        <v>21</v>
      </c>
      <c r="I32" s="83">
        <v>4</v>
      </c>
      <c r="J32" s="83">
        <v>9</v>
      </c>
      <c r="K32" s="83">
        <v>0</v>
      </c>
      <c r="L32" s="83">
        <v>6</v>
      </c>
      <c r="M32" s="83">
        <v>321</v>
      </c>
      <c r="N32" s="102">
        <f t="shared" si="0"/>
        <v>385.2</v>
      </c>
      <c r="O32" s="83">
        <v>25</v>
      </c>
      <c r="P32" s="83">
        <v>27</v>
      </c>
      <c r="Q32" s="83">
        <v>120</v>
      </c>
      <c r="R32" s="83">
        <v>89</v>
      </c>
      <c r="S32" s="83">
        <v>1</v>
      </c>
      <c r="T32" s="83">
        <v>617</v>
      </c>
      <c r="U32" s="83">
        <v>324</v>
      </c>
      <c r="V32" s="83">
        <v>1</v>
      </c>
      <c r="W32" s="83">
        <v>68</v>
      </c>
      <c r="X32" s="83">
        <v>12</v>
      </c>
      <c r="Y32" s="83">
        <v>2</v>
      </c>
      <c r="Z32" s="83">
        <v>79</v>
      </c>
      <c r="AA32" s="83">
        <v>268</v>
      </c>
      <c r="AB32" s="83">
        <v>3</v>
      </c>
      <c r="AC32" s="83">
        <v>141</v>
      </c>
      <c r="AD32" s="83">
        <v>0</v>
      </c>
      <c r="AE32" s="83">
        <v>0</v>
      </c>
      <c r="AF32" s="83">
        <v>13</v>
      </c>
      <c r="AG32" s="83">
        <v>0</v>
      </c>
      <c r="AH32" s="83">
        <v>0</v>
      </c>
      <c r="AI32" s="83">
        <v>116</v>
      </c>
      <c r="AJ32" s="83">
        <v>1</v>
      </c>
      <c r="AK32" s="83">
        <v>319</v>
      </c>
      <c r="AL32" s="83">
        <v>21</v>
      </c>
      <c r="AM32" s="83">
        <v>21</v>
      </c>
      <c r="AN32" s="83">
        <v>227</v>
      </c>
      <c r="AO32" s="83">
        <v>227</v>
      </c>
      <c r="AP32" s="83">
        <v>0</v>
      </c>
      <c r="AQ32" s="83">
        <v>0</v>
      </c>
      <c r="AR32" s="83">
        <v>74</v>
      </c>
      <c r="AS32" s="83">
        <v>44</v>
      </c>
      <c r="AT32" s="83">
        <v>5</v>
      </c>
      <c r="AU32" s="83">
        <v>52</v>
      </c>
      <c r="AV32" s="83">
        <v>4</v>
      </c>
      <c r="AW32" s="82">
        <v>142874</v>
      </c>
    </row>
    <row r="33" spans="1:49" x14ac:dyDescent="0.2">
      <c r="A33" s="32" t="s">
        <v>47</v>
      </c>
      <c r="B33" s="32" t="s">
        <v>17</v>
      </c>
      <c r="C33">
        <v>79</v>
      </c>
      <c r="D33">
        <v>72</v>
      </c>
      <c r="E33">
        <v>11</v>
      </c>
      <c r="F33">
        <v>71</v>
      </c>
      <c r="G33" s="83">
        <v>377</v>
      </c>
      <c r="H33" s="83">
        <v>133</v>
      </c>
      <c r="I33" s="83">
        <v>11</v>
      </c>
      <c r="J33" s="83">
        <v>50</v>
      </c>
      <c r="K33" s="83">
        <v>15</v>
      </c>
      <c r="L33" s="83">
        <v>60</v>
      </c>
      <c r="M33" s="83">
        <v>2769</v>
      </c>
      <c r="N33" s="102">
        <f t="shared" si="0"/>
        <v>3322.7999999999997</v>
      </c>
      <c r="O33" s="83">
        <v>536</v>
      </c>
      <c r="P33" s="83">
        <v>9092</v>
      </c>
      <c r="Q33" s="83">
        <v>3410</v>
      </c>
      <c r="R33" s="83">
        <v>1416</v>
      </c>
      <c r="S33" s="83">
        <v>59</v>
      </c>
      <c r="T33" s="83">
        <v>4066</v>
      </c>
      <c r="U33" s="83">
        <v>4240</v>
      </c>
      <c r="V33" s="83">
        <v>6602</v>
      </c>
      <c r="W33" s="83">
        <v>1558</v>
      </c>
      <c r="X33" s="83">
        <v>129</v>
      </c>
      <c r="Y33" s="83">
        <v>6</v>
      </c>
      <c r="Z33" s="83">
        <v>363</v>
      </c>
      <c r="AA33" s="83">
        <v>1262</v>
      </c>
      <c r="AB33" s="83">
        <v>22</v>
      </c>
      <c r="AC33" s="83">
        <v>576</v>
      </c>
      <c r="AD33" s="83">
        <v>9</v>
      </c>
      <c r="AE33" s="83">
        <v>0</v>
      </c>
      <c r="AF33" s="83">
        <v>105</v>
      </c>
      <c r="AG33" s="83">
        <v>25</v>
      </c>
      <c r="AH33" s="83">
        <v>1</v>
      </c>
      <c r="AI33" s="83">
        <v>694</v>
      </c>
      <c r="AJ33" s="83">
        <v>42</v>
      </c>
      <c r="AK33" s="83">
        <v>1877</v>
      </c>
      <c r="AL33" s="83">
        <v>58</v>
      </c>
      <c r="AM33" s="83">
        <v>58</v>
      </c>
      <c r="AN33" s="83">
        <v>1979</v>
      </c>
      <c r="AO33" s="83">
        <v>1979</v>
      </c>
      <c r="AP33" s="83">
        <v>3</v>
      </c>
      <c r="AQ33" s="83">
        <v>7</v>
      </c>
      <c r="AR33" s="83">
        <v>1210</v>
      </c>
      <c r="AS33" s="83">
        <v>85</v>
      </c>
      <c r="AT33" s="83">
        <v>12</v>
      </c>
      <c r="AU33" s="83">
        <v>201</v>
      </c>
      <c r="AV33" s="83">
        <v>148</v>
      </c>
      <c r="AW33" s="82">
        <v>990583</v>
      </c>
    </row>
    <row r="34" spans="1:49" x14ac:dyDescent="0.2">
      <c r="A34" s="33" t="s">
        <v>48</v>
      </c>
      <c r="B34" s="33" t="s">
        <v>15</v>
      </c>
      <c r="C34">
        <v>2</v>
      </c>
      <c r="D34">
        <v>2</v>
      </c>
      <c r="E34">
        <v>0</v>
      </c>
      <c r="F34">
        <v>2</v>
      </c>
      <c r="G34" s="83">
        <v>9</v>
      </c>
      <c r="H34" s="83">
        <v>3</v>
      </c>
      <c r="I34" s="83">
        <v>0</v>
      </c>
      <c r="J34" s="83">
        <v>5</v>
      </c>
      <c r="K34" s="83">
        <v>0</v>
      </c>
      <c r="L34" s="83">
        <v>2</v>
      </c>
      <c r="M34" s="83">
        <v>81</v>
      </c>
      <c r="N34" s="102">
        <f t="shared" si="0"/>
        <v>97.2</v>
      </c>
      <c r="O34" s="83">
        <v>18</v>
      </c>
      <c r="P34" s="83">
        <v>4</v>
      </c>
      <c r="Q34" s="83">
        <v>195</v>
      </c>
      <c r="R34" s="83">
        <v>68</v>
      </c>
      <c r="S34" s="83">
        <v>2</v>
      </c>
      <c r="T34" s="83">
        <v>182</v>
      </c>
      <c r="U34" s="83">
        <v>168</v>
      </c>
      <c r="V34" s="83">
        <v>11</v>
      </c>
      <c r="W34" s="83">
        <v>99</v>
      </c>
      <c r="X34" s="83">
        <v>5</v>
      </c>
      <c r="Y34" s="83">
        <v>0</v>
      </c>
      <c r="Z34" s="83">
        <v>18</v>
      </c>
      <c r="AA34" s="83">
        <v>40</v>
      </c>
      <c r="AB34" s="83">
        <v>0</v>
      </c>
      <c r="AC34" s="83">
        <v>45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12</v>
      </c>
      <c r="AJ34" s="83">
        <v>0</v>
      </c>
      <c r="AK34" s="83">
        <v>78</v>
      </c>
      <c r="AL34" s="83">
        <v>1</v>
      </c>
      <c r="AM34" s="83">
        <v>1</v>
      </c>
      <c r="AN34" s="83">
        <v>186</v>
      </c>
      <c r="AO34" s="83">
        <v>186</v>
      </c>
      <c r="AP34" s="83">
        <v>0</v>
      </c>
      <c r="AQ34" s="83">
        <v>0</v>
      </c>
      <c r="AR34" s="83">
        <v>51</v>
      </c>
      <c r="AS34" s="83">
        <v>5</v>
      </c>
      <c r="AT34" s="83">
        <v>0</v>
      </c>
      <c r="AU34" s="83">
        <v>15</v>
      </c>
      <c r="AV34" s="83">
        <v>4</v>
      </c>
      <c r="AW34" s="82">
        <v>242700</v>
      </c>
    </row>
    <row r="35" spans="1:49" x14ac:dyDescent="0.2">
      <c r="A35" s="34" t="s">
        <v>49</v>
      </c>
      <c r="B35" s="34" t="s">
        <v>30</v>
      </c>
      <c r="C35">
        <v>2</v>
      </c>
      <c r="D35">
        <v>1</v>
      </c>
      <c r="E35">
        <v>0</v>
      </c>
      <c r="F35">
        <v>1</v>
      </c>
      <c r="G35" s="83">
        <v>8</v>
      </c>
      <c r="H35" s="83">
        <v>6</v>
      </c>
      <c r="I35" s="83">
        <v>0</v>
      </c>
      <c r="J35" s="83">
        <v>3</v>
      </c>
      <c r="K35" s="83">
        <v>0</v>
      </c>
      <c r="L35" s="83">
        <v>1</v>
      </c>
      <c r="M35" s="83">
        <v>56</v>
      </c>
      <c r="N35" s="102">
        <f t="shared" si="0"/>
        <v>67.2</v>
      </c>
      <c r="O35" s="83">
        <v>12</v>
      </c>
      <c r="P35" s="83">
        <v>3</v>
      </c>
      <c r="Q35" s="83">
        <v>56</v>
      </c>
      <c r="R35" s="83">
        <v>26</v>
      </c>
      <c r="S35" s="83">
        <v>3</v>
      </c>
      <c r="T35" s="83">
        <v>204</v>
      </c>
      <c r="U35" s="83">
        <v>108</v>
      </c>
      <c r="V35" s="83">
        <v>1</v>
      </c>
      <c r="W35" s="83">
        <v>28</v>
      </c>
      <c r="X35" s="83">
        <v>5</v>
      </c>
      <c r="Y35" s="83">
        <v>0</v>
      </c>
      <c r="Z35" s="83">
        <v>35</v>
      </c>
      <c r="AA35" s="83">
        <v>74</v>
      </c>
      <c r="AB35" s="83">
        <v>3</v>
      </c>
      <c r="AC35" s="83">
        <v>40</v>
      </c>
      <c r="AD35" s="83">
        <v>1</v>
      </c>
      <c r="AE35" s="83">
        <v>0</v>
      </c>
      <c r="AF35" s="83">
        <v>2</v>
      </c>
      <c r="AG35" s="83">
        <v>0</v>
      </c>
      <c r="AH35" s="83">
        <v>0</v>
      </c>
      <c r="AI35" s="83">
        <v>18</v>
      </c>
      <c r="AJ35" s="83">
        <v>0</v>
      </c>
      <c r="AK35" s="83">
        <v>74</v>
      </c>
      <c r="AL35" s="83">
        <v>1</v>
      </c>
      <c r="AM35" s="83">
        <v>1</v>
      </c>
      <c r="AN35" s="83">
        <v>114</v>
      </c>
      <c r="AO35" s="83">
        <v>114</v>
      </c>
      <c r="AP35" s="83">
        <v>0</v>
      </c>
      <c r="AQ35" s="83">
        <v>0</v>
      </c>
      <c r="AR35" s="83">
        <v>40</v>
      </c>
      <c r="AS35" s="83">
        <v>36</v>
      </c>
      <c r="AT35" s="83">
        <v>1</v>
      </c>
      <c r="AU35" s="83">
        <v>30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>
        <v>3</v>
      </c>
      <c r="D36">
        <v>0</v>
      </c>
      <c r="E36">
        <v>0</v>
      </c>
      <c r="F36">
        <v>11</v>
      </c>
      <c r="G36" s="83">
        <v>9</v>
      </c>
      <c r="H36" s="83">
        <v>0</v>
      </c>
      <c r="I36" s="83">
        <v>1</v>
      </c>
      <c r="J36" s="83">
        <v>0</v>
      </c>
      <c r="K36" s="83">
        <v>5</v>
      </c>
      <c r="L36" s="83">
        <v>5</v>
      </c>
      <c r="M36" s="83">
        <v>153</v>
      </c>
      <c r="N36" s="102">
        <f t="shared" si="0"/>
        <v>183.6</v>
      </c>
      <c r="O36" s="83">
        <v>102</v>
      </c>
      <c r="P36" s="83">
        <v>17</v>
      </c>
      <c r="Q36" s="83">
        <v>234</v>
      </c>
      <c r="R36" s="83">
        <v>106</v>
      </c>
      <c r="S36" s="83">
        <v>6</v>
      </c>
      <c r="T36" s="83">
        <v>256</v>
      </c>
      <c r="U36" s="83">
        <v>275</v>
      </c>
      <c r="V36" s="83">
        <v>14</v>
      </c>
      <c r="W36" s="83">
        <v>171</v>
      </c>
      <c r="X36" s="83">
        <v>12</v>
      </c>
      <c r="Y36" s="83">
        <v>0</v>
      </c>
      <c r="Z36" s="83">
        <v>19</v>
      </c>
      <c r="AA36" s="83">
        <v>28</v>
      </c>
      <c r="AB36" s="83">
        <v>7</v>
      </c>
      <c r="AC36" s="83">
        <v>52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47</v>
      </c>
      <c r="AJ36" s="83">
        <v>0</v>
      </c>
      <c r="AK36" s="83">
        <v>96</v>
      </c>
      <c r="AL36" s="83">
        <v>0</v>
      </c>
      <c r="AM36" s="83">
        <v>0</v>
      </c>
      <c r="AN36" s="83">
        <v>215</v>
      </c>
      <c r="AO36" s="83">
        <v>215</v>
      </c>
      <c r="AP36" s="83">
        <v>0</v>
      </c>
      <c r="AQ36" s="83">
        <v>1</v>
      </c>
      <c r="AR36" s="83">
        <v>69</v>
      </c>
      <c r="AS36" s="83">
        <v>12</v>
      </c>
      <c r="AT36" s="83">
        <v>0</v>
      </c>
      <c r="AU36" s="83">
        <v>31</v>
      </c>
      <c r="AV36" s="83">
        <v>1</v>
      </c>
      <c r="AW36" s="82">
        <v>504703</v>
      </c>
    </row>
    <row r="37" spans="1:49" x14ac:dyDescent="0.2">
      <c r="A37" s="36" t="s">
        <v>51</v>
      </c>
      <c r="B37" s="36" t="s">
        <v>15</v>
      </c>
      <c r="C37">
        <v>0</v>
      </c>
      <c r="D37">
        <v>0</v>
      </c>
      <c r="E37">
        <v>0</v>
      </c>
      <c r="F37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7</v>
      </c>
      <c r="N37" s="102">
        <f t="shared" si="0"/>
        <v>8.4</v>
      </c>
      <c r="O37" s="83">
        <v>2</v>
      </c>
      <c r="P37" s="83">
        <v>0</v>
      </c>
      <c r="Q37" s="83">
        <v>7</v>
      </c>
      <c r="R37" s="83">
        <v>1</v>
      </c>
      <c r="S37" s="83">
        <v>0</v>
      </c>
      <c r="T37" s="83">
        <v>19</v>
      </c>
      <c r="U37" s="83">
        <v>7</v>
      </c>
      <c r="V37" s="83">
        <v>0</v>
      </c>
      <c r="W37" s="83">
        <v>2</v>
      </c>
      <c r="X37" s="83">
        <v>0</v>
      </c>
      <c r="Y37" s="83">
        <v>0</v>
      </c>
      <c r="Z37" s="83">
        <v>5</v>
      </c>
      <c r="AA37" s="83">
        <v>7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6</v>
      </c>
      <c r="AL37" s="83">
        <v>0</v>
      </c>
      <c r="AM37" s="83">
        <v>0</v>
      </c>
      <c r="AN37" s="83">
        <v>7</v>
      </c>
      <c r="AO37" s="83">
        <v>7</v>
      </c>
      <c r="AP37" s="83">
        <v>0</v>
      </c>
      <c r="AQ37" s="83">
        <v>0</v>
      </c>
      <c r="AR37" s="83">
        <v>4</v>
      </c>
      <c r="AS37" s="83">
        <v>1</v>
      </c>
      <c r="AT37" s="83">
        <v>0</v>
      </c>
      <c r="AU37" s="83">
        <v>3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>
        <v>16</v>
      </c>
      <c r="D38">
        <v>15</v>
      </c>
      <c r="E38">
        <v>2</v>
      </c>
      <c r="F38">
        <v>19</v>
      </c>
      <c r="G38" s="83">
        <v>65</v>
      </c>
      <c r="H38" s="83">
        <v>55</v>
      </c>
      <c r="I38" s="83">
        <v>0</v>
      </c>
      <c r="J38" s="83">
        <v>34</v>
      </c>
      <c r="K38" s="83">
        <v>1</v>
      </c>
      <c r="L38" s="83">
        <v>8</v>
      </c>
      <c r="M38" s="83">
        <v>455</v>
      </c>
      <c r="N38" s="102">
        <f t="shared" si="0"/>
        <v>546</v>
      </c>
      <c r="O38" s="83">
        <v>159</v>
      </c>
      <c r="P38" s="83">
        <v>39</v>
      </c>
      <c r="Q38" s="83">
        <v>501</v>
      </c>
      <c r="R38" s="83">
        <v>159</v>
      </c>
      <c r="S38" s="83">
        <v>12</v>
      </c>
      <c r="T38" s="83">
        <v>1985</v>
      </c>
      <c r="U38" s="83">
        <v>684</v>
      </c>
      <c r="V38" s="83">
        <v>20</v>
      </c>
      <c r="W38" s="83">
        <v>280</v>
      </c>
      <c r="X38" s="83">
        <v>26</v>
      </c>
      <c r="Y38" s="83">
        <v>3</v>
      </c>
      <c r="Z38" s="83">
        <v>382</v>
      </c>
      <c r="AA38" s="83">
        <v>914</v>
      </c>
      <c r="AB38" s="83">
        <v>3</v>
      </c>
      <c r="AC38" s="83">
        <v>330</v>
      </c>
      <c r="AD38" s="83">
        <v>0</v>
      </c>
      <c r="AE38" s="83">
        <v>0</v>
      </c>
      <c r="AF38" s="83">
        <v>17</v>
      </c>
      <c r="AG38" s="83">
        <v>11</v>
      </c>
      <c r="AH38" s="83">
        <v>0</v>
      </c>
      <c r="AI38" s="83">
        <v>65</v>
      </c>
      <c r="AJ38" s="83">
        <v>0</v>
      </c>
      <c r="AK38" s="83">
        <v>510</v>
      </c>
      <c r="AL38" s="83">
        <v>7</v>
      </c>
      <c r="AM38" s="83">
        <v>7</v>
      </c>
      <c r="AN38" s="83">
        <v>878</v>
      </c>
      <c r="AO38" s="83">
        <v>878</v>
      </c>
      <c r="AP38" s="83">
        <v>0</v>
      </c>
      <c r="AQ38" s="83">
        <v>0</v>
      </c>
      <c r="AR38" s="83">
        <v>303</v>
      </c>
      <c r="AS38" s="83">
        <v>154</v>
      </c>
      <c r="AT38" s="83">
        <v>1</v>
      </c>
      <c r="AU38" s="83">
        <v>207</v>
      </c>
      <c r="AV38" s="83">
        <v>18</v>
      </c>
      <c r="AW38" s="82">
        <v>376493</v>
      </c>
    </row>
    <row r="39" spans="1:49" x14ac:dyDescent="0.2">
      <c r="A39" s="38" t="s">
        <v>53</v>
      </c>
      <c r="B39" s="38" t="s">
        <v>13</v>
      </c>
      <c r="C39">
        <v>0</v>
      </c>
      <c r="D39">
        <v>1</v>
      </c>
      <c r="E39">
        <v>3</v>
      </c>
      <c r="F39">
        <v>2</v>
      </c>
      <c r="G39" s="83">
        <v>6</v>
      </c>
      <c r="H39" s="83">
        <v>6</v>
      </c>
      <c r="I39" s="83">
        <v>0</v>
      </c>
      <c r="J39" s="83">
        <v>0</v>
      </c>
      <c r="K39" s="83">
        <v>0</v>
      </c>
      <c r="L39" s="83">
        <v>1</v>
      </c>
      <c r="M39" s="83">
        <v>146</v>
      </c>
      <c r="N39" s="102">
        <f t="shared" si="0"/>
        <v>175.2</v>
      </c>
      <c r="O39" s="83">
        <v>12</v>
      </c>
      <c r="P39" s="83">
        <v>8</v>
      </c>
      <c r="Q39" s="83">
        <v>109</v>
      </c>
      <c r="R39" s="83">
        <v>38</v>
      </c>
      <c r="S39" s="83">
        <v>1</v>
      </c>
      <c r="T39" s="83">
        <v>278</v>
      </c>
      <c r="U39" s="83">
        <v>190</v>
      </c>
      <c r="V39" s="83">
        <v>1</v>
      </c>
      <c r="W39" s="83">
        <v>37</v>
      </c>
      <c r="X39" s="83">
        <v>1</v>
      </c>
      <c r="Y39" s="83">
        <v>2</v>
      </c>
      <c r="Z39" s="83">
        <v>23</v>
      </c>
      <c r="AA39" s="83">
        <v>156</v>
      </c>
      <c r="AB39" s="83">
        <v>0</v>
      </c>
      <c r="AC39" s="83">
        <v>55</v>
      </c>
      <c r="AD39" s="83">
        <v>0</v>
      </c>
      <c r="AE39" s="83">
        <v>0</v>
      </c>
      <c r="AF39" s="83">
        <v>1</v>
      </c>
      <c r="AG39" s="83">
        <v>0</v>
      </c>
      <c r="AH39" s="83">
        <v>0</v>
      </c>
      <c r="AI39" s="83">
        <v>15</v>
      </c>
      <c r="AJ39" s="83">
        <v>0</v>
      </c>
      <c r="AK39" s="83">
        <v>89</v>
      </c>
      <c r="AL39" s="83">
        <v>5</v>
      </c>
      <c r="AM39" s="83">
        <v>5</v>
      </c>
      <c r="AN39" s="83">
        <v>91</v>
      </c>
      <c r="AO39" s="83">
        <v>91</v>
      </c>
      <c r="AP39" s="83">
        <v>0</v>
      </c>
      <c r="AQ39" s="83">
        <v>0</v>
      </c>
      <c r="AR39" s="83">
        <v>20</v>
      </c>
      <c r="AS39" s="83">
        <v>7</v>
      </c>
      <c r="AT39" s="83">
        <v>0</v>
      </c>
      <c r="AU39" s="83">
        <v>16</v>
      </c>
      <c r="AV39" s="83">
        <v>4</v>
      </c>
      <c r="AW39" s="82">
        <v>71085</v>
      </c>
    </row>
    <row r="40" spans="1:49" x14ac:dyDescent="0.2">
      <c r="A40" s="39" t="s">
        <v>54</v>
      </c>
      <c r="B40" s="39" t="s">
        <v>13</v>
      </c>
      <c r="C40">
        <v>7</v>
      </c>
      <c r="D40">
        <v>5</v>
      </c>
      <c r="E40">
        <v>3</v>
      </c>
      <c r="F40">
        <v>9</v>
      </c>
      <c r="G40" s="83">
        <v>18</v>
      </c>
      <c r="H40" s="83">
        <v>8</v>
      </c>
      <c r="I40" s="83">
        <v>0</v>
      </c>
      <c r="J40" s="83">
        <v>2</v>
      </c>
      <c r="K40" s="83">
        <v>0</v>
      </c>
      <c r="L40" s="83">
        <v>0</v>
      </c>
      <c r="M40" s="83">
        <v>303</v>
      </c>
      <c r="N40" s="102">
        <f t="shared" si="0"/>
        <v>363.59999999999997</v>
      </c>
      <c r="O40" s="83">
        <v>19</v>
      </c>
      <c r="P40" s="83">
        <v>18</v>
      </c>
      <c r="Q40" s="83">
        <v>125</v>
      </c>
      <c r="R40" s="83">
        <v>67</v>
      </c>
      <c r="S40" s="83">
        <v>10</v>
      </c>
      <c r="T40" s="83">
        <v>347</v>
      </c>
      <c r="U40" s="83">
        <v>315</v>
      </c>
      <c r="V40" s="83">
        <v>3</v>
      </c>
      <c r="W40" s="83">
        <v>50</v>
      </c>
      <c r="X40" s="83">
        <v>0</v>
      </c>
      <c r="Y40" s="83">
        <v>0</v>
      </c>
      <c r="Z40" s="83">
        <v>69</v>
      </c>
      <c r="AA40" s="83">
        <v>168</v>
      </c>
      <c r="AB40" s="83">
        <v>0</v>
      </c>
      <c r="AC40" s="83">
        <v>26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53</v>
      </c>
      <c r="AJ40" s="83">
        <v>3</v>
      </c>
      <c r="AK40" s="83">
        <v>148</v>
      </c>
      <c r="AL40" s="83">
        <v>3</v>
      </c>
      <c r="AM40" s="83">
        <v>3</v>
      </c>
      <c r="AN40" s="83">
        <v>180</v>
      </c>
      <c r="AO40" s="83">
        <v>180</v>
      </c>
      <c r="AP40" s="83">
        <v>0</v>
      </c>
      <c r="AQ40" s="83">
        <v>0</v>
      </c>
      <c r="AR40" s="83">
        <v>74</v>
      </c>
      <c r="AS40" s="83">
        <v>18</v>
      </c>
      <c r="AT40" s="83">
        <v>0</v>
      </c>
      <c r="AU40" s="83">
        <v>9</v>
      </c>
      <c r="AV40" s="83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>
        <v>114</v>
      </c>
      <c r="D41">
        <v>80</v>
      </c>
      <c r="E41">
        <v>3</v>
      </c>
      <c r="F41">
        <v>49</v>
      </c>
      <c r="G41" s="83">
        <v>170</v>
      </c>
      <c r="H41" s="83">
        <v>78</v>
      </c>
      <c r="I41" s="83">
        <v>9</v>
      </c>
      <c r="J41" s="83">
        <v>76</v>
      </c>
      <c r="K41" s="83">
        <v>2</v>
      </c>
      <c r="L41" s="83">
        <v>70</v>
      </c>
      <c r="M41" s="83">
        <v>1839</v>
      </c>
      <c r="N41" s="102">
        <f t="shared" si="0"/>
        <v>2206.7999999999997</v>
      </c>
      <c r="O41" s="83">
        <v>213</v>
      </c>
      <c r="P41" s="83">
        <v>109</v>
      </c>
      <c r="Q41" s="83">
        <v>1970</v>
      </c>
      <c r="R41" s="83">
        <v>705</v>
      </c>
      <c r="S41" s="83">
        <v>28</v>
      </c>
      <c r="T41" s="83">
        <v>3425</v>
      </c>
      <c r="U41" s="83">
        <v>2000</v>
      </c>
      <c r="V41" s="83">
        <v>32</v>
      </c>
      <c r="W41" s="83">
        <v>831</v>
      </c>
      <c r="X41">
        <v>67</v>
      </c>
      <c r="Y41">
        <v>12</v>
      </c>
      <c r="Z41">
        <v>494</v>
      </c>
      <c r="AA41" s="98">
        <v>1565</v>
      </c>
      <c r="AB41">
        <v>20</v>
      </c>
      <c r="AC41">
        <v>660</v>
      </c>
      <c r="AD41" s="83">
        <v>0</v>
      </c>
      <c r="AE41" s="83">
        <v>0</v>
      </c>
      <c r="AF41" s="83">
        <v>130</v>
      </c>
      <c r="AG41" s="83">
        <v>0</v>
      </c>
      <c r="AH41" s="83">
        <v>0</v>
      </c>
      <c r="AI41" s="83">
        <v>413</v>
      </c>
      <c r="AJ41" s="83">
        <v>14</v>
      </c>
      <c r="AK41" s="83">
        <v>1074</v>
      </c>
      <c r="AL41" s="83">
        <v>37</v>
      </c>
      <c r="AM41" s="83">
        <v>37</v>
      </c>
      <c r="AN41" s="83">
        <v>1480</v>
      </c>
      <c r="AO41" s="83">
        <v>1480</v>
      </c>
      <c r="AP41" s="83">
        <v>1</v>
      </c>
      <c r="AQ41" s="83">
        <v>0</v>
      </c>
      <c r="AR41" s="83">
        <v>500</v>
      </c>
      <c r="AS41" s="83">
        <v>149</v>
      </c>
      <c r="AT41" s="83">
        <v>0</v>
      </c>
      <c r="AU41" s="83">
        <v>328</v>
      </c>
      <c r="AV41" s="83">
        <v>44</v>
      </c>
      <c r="AW41" s="82">
        <v>401662</v>
      </c>
    </row>
    <row r="42" spans="1:49" x14ac:dyDescent="0.2">
      <c r="A42" s="41" t="s">
        <v>56</v>
      </c>
      <c r="B42" s="41" t="s">
        <v>17</v>
      </c>
      <c r="C42">
        <v>51</v>
      </c>
      <c r="D42">
        <v>124</v>
      </c>
      <c r="E42">
        <v>6</v>
      </c>
      <c r="F42">
        <v>79</v>
      </c>
      <c r="G42" s="83">
        <v>548</v>
      </c>
      <c r="H42" s="83">
        <v>189</v>
      </c>
      <c r="I42" s="83">
        <v>3</v>
      </c>
      <c r="J42" s="83">
        <v>49</v>
      </c>
      <c r="K42" s="83">
        <v>5</v>
      </c>
      <c r="L42" s="83">
        <v>162</v>
      </c>
      <c r="M42" s="83">
        <v>2333</v>
      </c>
      <c r="N42" s="102">
        <f t="shared" si="0"/>
        <v>2799.6</v>
      </c>
      <c r="O42" s="83">
        <v>389</v>
      </c>
      <c r="P42" s="83">
        <v>332</v>
      </c>
      <c r="Q42" s="83">
        <v>1373</v>
      </c>
      <c r="R42" s="83">
        <v>1177</v>
      </c>
      <c r="S42" s="83">
        <v>60</v>
      </c>
      <c r="T42" s="83">
        <v>2086</v>
      </c>
      <c r="U42" s="83">
        <v>2727</v>
      </c>
      <c r="V42" s="83">
        <v>69</v>
      </c>
      <c r="W42" s="83">
        <v>1177</v>
      </c>
      <c r="X42">
        <v>120</v>
      </c>
      <c r="Y42">
        <v>22</v>
      </c>
      <c r="Z42">
        <v>500</v>
      </c>
      <c r="AA42">
        <v>727</v>
      </c>
      <c r="AB42">
        <v>21</v>
      </c>
      <c r="AC42">
        <v>925</v>
      </c>
      <c r="AD42" s="83">
        <v>7</v>
      </c>
      <c r="AE42" s="83">
        <v>0</v>
      </c>
      <c r="AF42" s="83">
        <v>86</v>
      </c>
      <c r="AG42" s="83">
        <v>13</v>
      </c>
      <c r="AH42" s="83">
        <v>2</v>
      </c>
      <c r="AI42" s="83">
        <v>717</v>
      </c>
      <c r="AJ42" s="83">
        <v>25</v>
      </c>
      <c r="AK42" s="83">
        <v>1173</v>
      </c>
      <c r="AL42" s="83">
        <v>30</v>
      </c>
      <c r="AM42" s="83">
        <v>30</v>
      </c>
      <c r="AN42" s="83">
        <v>1358</v>
      </c>
      <c r="AO42" s="83">
        <v>1358</v>
      </c>
      <c r="AP42" s="83">
        <v>5</v>
      </c>
      <c r="AQ42" s="83">
        <v>16</v>
      </c>
      <c r="AR42" s="83">
        <v>395</v>
      </c>
      <c r="AS42" s="83">
        <v>95</v>
      </c>
      <c r="AT42" s="83">
        <v>7</v>
      </c>
      <c r="AU42" s="83">
        <v>177</v>
      </c>
      <c r="AV42" s="83">
        <v>45</v>
      </c>
      <c r="AW42" s="82">
        <v>716305</v>
      </c>
    </row>
    <row r="43" spans="1:49" x14ac:dyDescent="0.2">
      <c r="A43" s="42" t="s">
        <v>57</v>
      </c>
      <c r="B43" s="42" t="s">
        <v>17</v>
      </c>
      <c r="C43">
        <v>46</v>
      </c>
      <c r="D43">
        <v>30</v>
      </c>
      <c r="E43">
        <v>7</v>
      </c>
      <c r="F43">
        <v>10</v>
      </c>
      <c r="G43" s="83">
        <v>175</v>
      </c>
      <c r="H43" s="83">
        <v>58</v>
      </c>
      <c r="I43" s="83">
        <v>2</v>
      </c>
      <c r="J43" s="83">
        <v>15</v>
      </c>
      <c r="K43" s="83">
        <v>9</v>
      </c>
      <c r="L43" s="83">
        <v>46</v>
      </c>
      <c r="M43" s="83">
        <v>1189</v>
      </c>
      <c r="N43" s="102">
        <f t="shared" si="0"/>
        <v>1426.8</v>
      </c>
      <c r="O43" s="83">
        <v>237</v>
      </c>
      <c r="P43" s="83">
        <v>141</v>
      </c>
      <c r="Q43" s="83">
        <v>760</v>
      </c>
      <c r="R43" s="83">
        <v>399</v>
      </c>
      <c r="S43" s="83">
        <v>36</v>
      </c>
      <c r="T43" s="83">
        <v>1361</v>
      </c>
      <c r="U43" s="83">
        <v>1473</v>
      </c>
      <c r="V43" s="83">
        <v>41</v>
      </c>
      <c r="W43" s="83">
        <v>474</v>
      </c>
      <c r="X43">
        <v>49</v>
      </c>
      <c r="Y43">
        <v>7</v>
      </c>
      <c r="Z43">
        <v>200</v>
      </c>
      <c r="AA43">
        <v>359</v>
      </c>
      <c r="AB43">
        <v>15</v>
      </c>
      <c r="AC43">
        <v>384</v>
      </c>
      <c r="AD43" s="83">
        <v>4</v>
      </c>
      <c r="AE43" s="83">
        <v>0</v>
      </c>
      <c r="AF43" s="83">
        <v>66</v>
      </c>
      <c r="AG43" s="83">
        <v>9</v>
      </c>
      <c r="AH43" s="83">
        <v>1</v>
      </c>
      <c r="AI43" s="83">
        <v>247</v>
      </c>
      <c r="AJ43" s="83">
        <v>12</v>
      </c>
      <c r="AK43" s="83">
        <v>583</v>
      </c>
      <c r="AL43" s="83">
        <v>40</v>
      </c>
      <c r="AM43" s="83">
        <v>40</v>
      </c>
      <c r="AN43" s="83">
        <v>639</v>
      </c>
      <c r="AO43" s="83">
        <v>639</v>
      </c>
      <c r="AP43" s="83">
        <v>3</v>
      </c>
      <c r="AQ43" s="83">
        <v>3</v>
      </c>
      <c r="AR43" s="83">
        <v>218</v>
      </c>
      <c r="AS43" s="83">
        <v>96</v>
      </c>
      <c r="AT43" s="83">
        <v>2</v>
      </c>
      <c r="AU43" s="83">
        <v>97</v>
      </c>
      <c r="AV43" s="83">
        <v>34</v>
      </c>
      <c r="AW43" s="82">
        <v>255854</v>
      </c>
    </row>
    <row r="44" spans="1:49" x14ac:dyDescent="0.2">
      <c r="A44" s="43" t="s">
        <v>58</v>
      </c>
      <c r="B44" s="43" t="s">
        <v>15</v>
      </c>
      <c r="C44">
        <v>8</v>
      </c>
      <c r="D44">
        <v>2</v>
      </c>
      <c r="E44">
        <v>1</v>
      </c>
      <c r="F44">
        <v>4</v>
      </c>
      <c r="G44" s="83">
        <v>13</v>
      </c>
      <c r="H44" s="83">
        <v>0</v>
      </c>
      <c r="I44" s="83">
        <v>0</v>
      </c>
      <c r="J44" s="83">
        <v>2</v>
      </c>
      <c r="K44" s="83">
        <v>0</v>
      </c>
      <c r="L44" s="83">
        <v>2</v>
      </c>
      <c r="M44" s="83">
        <v>43</v>
      </c>
      <c r="N44" s="102">
        <f t="shared" si="0"/>
        <v>51.6</v>
      </c>
      <c r="O44" s="83">
        <v>7</v>
      </c>
      <c r="P44" s="83">
        <v>2</v>
      </c>
      <c r="Q44" s="83">
        <v>16</v>
      </c>
      <c r="R44" s="83">
        <v>5</v>
      </c>
      <c r="S44" s="83">
        <v>0</v>
      </c>
      <c r="T44" s="83">
        <v>49</v>
      </c>
      <c r="U44" s="83">
        <v>34</v>
      </c>
      <c r="V44" s="83">
        <v>0</v>
      </c>
      <c r="W44" s="83">
        <v>7</v>
      </c>
      <c r="X44">
        <v>3</v>
      </c>
      <c r="Y44">
        <v>0</v>
      </c>
      <c r="Z44">
        <v>8</v>
      </c>
      <c r="AA44">
        <v>16</v>
      </c>
      <c r="AB44">
        <v>0</v>
      </c>
      <c r="AC44">
        <v>14</v>
      </c>
      <c r="AD44" s="83">
        <v>0</v>
      </c>
      <c r="AE44" s="83">
        <v>0</v>
      </c>
      <c r="AF44" s="83">
        <v>1</v>
      </c>
      <c r="AG44" s="83">
        <v>0</v>
      </c>
      <c r="AH44" s="83">
        <v>0</v>
      </c>
      <c r="AI44" s="83">
        <v>23</v>
      </c>
      <c r="AJ44" s="83">
        <v>0</v>
      </c>
      <c r="AK44" s="83">
        <v>20</v>
      </c>
      <c r="AL44" s="83">
        <v>2</v>
      </c>
      <c r="AM44" s="83">
        <v>2</v>
      </c>
      <c r="AN44" s="83">
        <v>17</v>
      </c>
      <c r="AO44" s="83">
        <v>17</v>
      </c>
      <c r="AP44" s="83">
        <v>0</v>
      </c>
      <c r="AQ44" s="83">
        <v>0</v>
      </c>
      <c r="AR44" s="83">
        <v>5</v>
      </c>
      <c r="AS44" s="83">
        <v>6</v>
      </c>
      <c r="AT44" s="83">
        <v>0</v>
      </c>
      <c r="AU44" s="83">
        <v>4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>
        <v>67</v>
      </c>
      <c r="D45">
        <v>54</v>
      </c>
      <c r="E45">
        <v>5</v>
      </c>
      <c r="F45">
        <v>46</v>
      </c>
      <c r="G45" s="83">
        <v>270</v>
      </c>
      <c r="H45" s="83">
        <v>120</v>
      </c>
      <c r="I45" s="83">
        <v>6</v>
      </c>
      <c r="J45" s="83">
        <v>34</v>
      </c>
      <c r="K45" s="83">
        <v>2</v>
      </c>
      <c r="L45" s="83">
        <v>109</v>
      </c>
      <c r="M45" s="83">
        <v>1085</v>
      </c>
      <c r="N45" s="102">
        <f t="shared" si="0"/>
        <v>1302</v>
      </c>
      <c r="O45" s="83">
        <v>112</v>
      </c>
      <c r="P45" s="83">
        <v>114</v>
      </c>
      <c r="Q45" s="83">
        <v>591</v>
      </c>
      <c r="R45" s="83">
        <v>713</v>
      </c>
      <c r="S45" s="83">
        <v>32</v>
      </c>
      <c r="T45" s="83">
        <v>902</v>
      </c>
      <c r="U45" s="83">
        <v>1324</v>
      </c>
      <c r="V45" s="83">
        <v>20</v>
      </c>
      <c r="W45" s="83">
        <v>443</v>
      </c>
      <c r="X45">
        <v>60</v>
      </c>
      <c r="Y45">
        <v>8</v>
      </c>
      <c r="Z45">
        <v>171</v>
      </c>
      <c r="AA45">
        <v>295</v>
      </c>
      <c r="AB45">
        <v>6</v>
      </c>
      <c r="AC45">
        <v>344</v>
      </c>
      <c r="AD45" s="83">
        <v>7</v>
      </c>
      <c r="AE45" s="83">
        <v>0</v>
      </c>
      <c r="AF45" s="83">
        <v>53</v>
      </c>
      <c r="AG45" s="83">
        <v>8</v>
      </c>
      <c r="AH45" s="83">
        <v>1</v>
      </c>
      <c r="AI45" s="83">
        <v>280</v>
      </c>
      <c r="AJ45" s="83">
        <v>11</v>
      </c>
      <c r="AK45" s="83">
        <v>489</v>
      </c>
      <c r="AL45" s="83">
        <v>10</v>
      </c>
      <c r="AM45" s="83">
        <v>10</v>
      </c>
      <c r="AN45" s="83">
        <v>471</v>
      </c>
      <c r="AO45" s="83">
        <v>471</v>
      </c>
      <c r="AP45" s="83">
        <v>5</v>
      </c>
      <c r="AQ45" s="83">
        <v>0</v>
      </c>
      <c r="AR45" s="83">
        <v>134</v>
      </c>
      <c r="AS45" s="83">
        <v>21</v>
      </c>
      <c r="AT45" s="83">
        <v>2</v>
      </c>
      <c r="AU45" s="83">
        <v>48</v>
      </c>
      <c r="AV45" s="83">
        <v>10</v>
      </c>
      <c r="AW45" s="82">
        <v>299885</v>
      </c>
    </row>
    <row r="46" spans="1:49" x14ac:dyDescent="0.2">
      <c r="A46" s="45" t="s">
        <v>60</v>
      </c>
      <c r="B46" s="45" t="s">
        <v>15</v>
      </c>
      <c r="C46">
        <v>6</v>
      </c>
      <c r="D46">
        <v>0</v>
      </c>
      <c r="E46">
        <v>0</v>
      </c>
      <c r="F46">
        <v>0</v>
      </c>
      <c r="G46" s="83">
        <v>6</v>
      </c>
      <c r="H46" s="83">
        <v>0</v>
      </c>
      <c r="I46" s="83">
        <v>0</v>
      </c>
      <c r="J46" s="83">
        <v>0</v>
      </c>
      <c r="K46" s="83">
        <v>0</v>
      </c>
      <c r="L46" s="83">
        <v>1</v>
      </c>
      <c r="M46" s="83">
        <v>54</v>
      </c>
      <c r="N46" s="102">
        <f t="shared" si="0"/>
        <v>64.8</v>
      </c>
      <c r="O46" s="83">
        <v>3</v>
      </c>
      <c r="P46" s="83">
        <v>5</v>
      </c>
      <c r="Q46" s="83">
        <v>40</v>
      </c>
      <c r="R46" s="83">
        <v>18</v>
      </c>
      <c r="S46" s="83">
        <v>0</v>
      </c>
      <c r="T46" s="83">
        <v>101</v>
      </c>
      <c r="U46" s="83">
        <v>104</v>
      </c>
      <c r="V46" s="83">
        <v>0</v>
      </c>
      <c r="W46" s="83">
        <v>11</v>
      </c>
      <c r="X46">
        <v>9</v>
      </c>
      <c r="Y46">
        <v>2</v>
      </c>
      <c r="Z46">
        <v>22</v>
      </c>
      <c r="AA46">
        <v>44</v>
      </c>
      <c r="AB46">
        <v>0</v>
      </c>
      <c r="AC46">
        <v>22</v>
      </c>
      <c r="AD46" s="83">
        <v>0</v>
      </c>
      <c r="AE46" s="83">
        <v>0</v>
      </c>
      <c r="AF46" s="83">
        <v>1</v>
      </c>
      <c r="AG46" s="83">
        <v>2</v>
      </c>
      <c r="AH46" s="83">
        <v>0</v>
      </c>
      <c r="AI46" s="83">
        <v>13</v>
      </c>
      <c r="AJ46" s="83">
        <v>0</v>
      </c>
      <c r="AK46" s="83">
        <v>28</v>
      </c>
      <c r="AL46" s="83">
        <v>0</v>
      </c>
      <c r="AM46" s="83">
        <v>0</v>
      </c>
      <c r="AN46" s="83">
        <v>52</v>
      </c>
      <c r="AO46" s="83">
        <v>52</v>
      </c>
      <c r="AP46" s="83">
        <v>0</v>
      </c>
      <c r="AQ46" s="83">
        <v>0</v>
      </c>
      <c r="AR46" s="83">
        <v>8</v>
      </c>
      <c r="AS46" s="83">
        <v>5</v>
      </c>
      <c r="AT46" s="83">
        <v>0</v>
      </c>
      <c r="AU46" s="83">
        <v>12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>
        <v>98</v>
      </c>
      <c r="D47">
        <v>27</v>
      </c>
      <c r="E47">
        <v>10</v>
      </c>
      <c r="F47">
        <v>13</v>
      </c>
      <c r="G47" s="83">
        <v>236</v>
      </c>
      <c r="H47" s="83">
        <v>90</v>
      </c>
      <c r="I47" s="83">
        <v>16</v>
      </c>
      <c r="J47" s="83">
        <v>88</v>
      </c>
      <c r="K47" s="83">
        <v>10</v>
      </c>
      <c r="L47" s="83">
        <v>68</v>
      </c>
      <c r="M47" s="83">
        <v>2301</v>
      </c>
      <c r="N47" s="102">
        <f t="shared" si="0"/>
        <v>2761.2</v>
      </c>
      <c r="O47" s="83">
        <v>179</v>
      </c>
      <c r="P47" s="83">
        <v>215</v>
      </c>
      <c r="Q47" s="83">
        <v>1339</v>
      </c>
      <c r="R47" s="83">
        <v>1856</v>
      </c>
      <c r="S47" s="83">
        <v>43</v>
      </c>
      <c r="T47" s="83">
        <v>1823</v>
      </c>
      <c r="U47" s="83">
        <v>3303</v>
      </c>
      <c r="V47" s="83">
        <v>133</v>
      </c>
      <c r="W47" s="83">
        <v>382</v>
      </c>
      <c r="X47">
        <v>84</v>
      </c>
      <c r="Y47">
        <v>11</v>
      </c>
      <c r="Z47">
        <v>405</v>
      </c>
      <c r="AA47">
        <v>824</v>
      </c>
      <c r="AB47">
        <v>20</v>
      </c>
      <c r="AC47">
        <v>388</v>
      </c>
      <c r="AD47" s="83">
        <v>14</v>
      </c>
      <c r="AE47" s="83">
        <v>0</v>
      </c>
      <c r="AF47" s="83">
        <v>63</v>
      </c>
      <c r="AG47" s="83">
        <v>0</v>
      </c>
      <c r="AH47" s="83">
        <v>0</v>
      </c>
      <c r="AI47" s="83">
        <v>520</v>
      </c>
      <c r="AJ47" s="83">
        <v>2</v>
      </c>
      <c r="AK47" s="83">
        <v>525</v>
      </c>
      <c r="AL47" s="83">
        <v>24</v>
      </c>
      <c r="AM47" s="83">
        <v>24</v>
      </c>
      <c r="AN47" s="83">
        <v>865</v>
      </c>
      <c r="AO47" s="83">
        <v>865</v>
      </c>
      <c r="AP47" s="83">
        <v>1</v>
      </c>
      <c r="AQ47" s="83">
        <v>0</v>
      </c>
      <c r="AR47" s="83">
        <v>212</v>
      </c>
      <c r="AS47" s="83">
        <v>71</v>
      </c>
      <c r="AT47" s="83">
        <v>4</v>
      </c>
      <c r="AU47" s="83">
        <v>151</v>
      </c>
      <c r="AV47" s="83">
        <v>22</v>
      </c>
      <c r="AW47" s="82">
        <v>423632</v>
      </c>
    </row>
    <row r="48" spans="1:49" x14ac:dyDescent="0.2">
      <c r="A48" s="47" t="s">
        <v>62</v>
      </c>
      <c r="B48" s="47" t="s">
        <v>30</v>
      </c>
      <c r="C48">
        <v>48</v>
      </c>
      <c r="D48">
        <v>38</v>
      </c>
      <c r="E48">
        <v>11</v>
      </c>
      <c r="F48">
        <v>45</v>
      </c>
      <c r="G48" s="83">
        <v>161</v>
      </c>
      <c r="H48" s="83">
        <v>42</v>
      </c>
      <c r="I48" s="83">
        <v>0</v>
      </c>
      <c r="J48" s="83">
        <v>12</v>
      </c>
      <c r="K48" s="83">
        <v>2</v>
      </c>
      <c r="L48" s="83">
        <v>23</v>
      </c>
      <c r="M48" s="83">
        <v>835</v>
      </c>
      <c r="N48" s="102">
        <f t="shared" si="0"/>
        <v>1002</v>
      </c>
      <c r="O48" s="83">
        <v>109</v>
      </c>
      <c r="P48" s="83">
        <v>62</v>
      </c>
      <c r="Q48" s="83">
        <v>1507</v>
      </c>
      <c r="R48" s="83">
        <v>247</v>
      </c>
      <c r="S48" s="83">
        <v>15</v>
      </c>
      <c r="T48" s="83">
        <v>1797</v>
      </c>
      <c r="U48" s="83">
        <v>925</v>
      </c>
      <c r="V48" s="83">
        <v>27</v>
      </c>
      <c r="W48" s="83">
        <v>420</v>
      </c>
      <c r="X48">
        <v>20</v>
      </c>
      <c r="Y48">
        <v>14</v>
      </c>
      <c r="Z48">
        <v>210</v>
      </c>
      <c r="AA48">
        <v>663</v>
      </c>
      <c r="AB48">
        <v>1</v>
      </c>
      <c r="AC48">
        <v>357</v>
      </c>
      <c r="AD48" s="83">
        <v>0</v>
      </c>
      <c r="AE48" s="83">
        <v>0</v>
      </c>
      <c r="AF48" s="83">
        <v>72</v>
      </c>
      <c r="AG48" s="83">
        <v>5</v>
      </c>
      <c r="AH48" s="83">
        <v>4</v>
      </c>
      <c r="AI48" s="83">
        <v>182</v>
      </c>
      <c r="AJ48" s="83">
        <v>17</v>
      </c>
      <c r="AK48" s="83">
        <v>982</v>
      </c>
      <c r="AL48" s="83">
        <v>12</v>
      </c>
      <c r="AM48" s="83">
        <v>12</v>
      </c>
      <c r="AN48" s="83">
        <v>677</v>
      </c>
      <c r="AO48" s="83">
        <v>677</v>
      </c>
      <c r="AP48" s="83">
        <v>2</v>
      </c>
      <c r="AQ48" s="83">
        <v>0</v>
      </c>
      <c r="AR48" s="83">
        <v>276</v>
      </c>
      <c r="AS48" s="83">
        <v>119</v>
      </c>
      <c r="AT48" s="83">
        <v>5</v>
      </c>
      <c r="AU48" s="83">
        <v>131</v>
      </c>
      <c r="AV48" s="83">
        <v>100</v>
      </c>
      <c r="AW48" s="82">
        <v>411480</v>
      </c>
    </row>
    <row r="49" spans="1:51" x14ac:dyDescent="0.2">
      <c r="A49" s="48" t="s">
        <v>63</v>
      </c>
      <c r="B49" s="48" t="s">
        <v>17</v>
      </c>
      <c r="C49">
        <v>159</v>
      </c>
      <c r="D49">
        <v>53</v>
      </c>
      <c r="E49">
        <v>15</v>
      </c>
      <c r="F49">
        <v>59</v>
      </c>
      <c r="G49" s="83">
        <v>435</v>
      </c>
      <c r="H49" s="83">
        <v>101</v>
      </c>
      <c r="I49" s="83">
        <v>8</v>
      </c>
      <c r="J49" s="83">
        <v>27</v>
      </c>
      <c r="K49" s="83">
        <v>6</v>
      </c>
      <c r="L49" s="83">
        <v>119</v>
      </c>
      <c r="M49" s="83">
        <v>2532</v>
      </c>
      <c r="N49" s="102">
        <f t="shared" si="0"/>
        <v>3038.4</v>
      </c>
      <c r="O49" s="83">
        <v>317</v>
      </c>
      <c r="P49" s="83">
        <v>457</v>
      </c>
      <c r="Q49" s="83">
        <v>911</v>
      </c>
      <c r="R49" s="83">
        <v>903</v>
      </c>
      <c r="S49" s="83">
        <v>53</v>
      </c>
      <c r="T49" s="83">
        <v>2178</v>
      </c>
      <c r="U49" s="83">
        <v>3101</v>
      </c>
      <c r="V49" s="83">
        <v>72</v>
      </c>
      <c r="W49" s="83">
        <v>740</v>
      </c>
      <c r="X49">
        <v>116</v>
      </c>
      <c r="Y49">
        <v>30</v>
      </c>
      <c r="Z49">
        <v>642</v>
      </c>
      <c r="AA49" s="98">
        <v>1080</v>
      </c>
      <c r="AB49">
        <v>25</v>
      </c>
      <c r="AC49">
        <v>837</v>
      </c>
      <c r="AD49" s="83">
        <v>4</v>
      </c>
      <c r="AE49" s="83">
        <v>0</v>
      </c>
      <c r="AF49" s="83">
        <v>64</v>
      </c>
      <c r="AG49" s="83">
        <v>10</v>
      </c>
      <c r="AH49" s="83">
        <v>0</v>
      </c>
      <c r="AI49" s="83">
        <v>975</v>
      </c>
      <c r="AJ49" s="83">
        <v>10</v>
      </c>
      <c r="AK49" s="83">
        <v>2075</v>
      </c>
      <c r="AL49" s="83">
        <v>81</v>
      </c>
      <c r="AM49" s="83">
        <v>81</v>
      </c>
      <c r="AN49" s="83">
        <v>1214</v>
      </c>
      <c r="AO49" s="83">
        <v>1214</v>
      </c>
      <c r="AP49" s="83">
        <v>5</v>
      </c>
      <c r="AQ49" s="83">
        <v>11</v>
      </c>
      <c r="AR49" s="83">
        <v>469</v>
      </c>
      <c r="AS49" s="83">
        <v>63</v>
      </c>
      <c r="AT49" s="83">
        <v>12</v>
      </c>
      <c r="AU49" s="83">
        <v>125</v>
      </c>
      <c r="AV49" s="83">
        <v>38</v>
      </c>
      <c r="AW49" s="82">
        <v>1389927</v>
      </c>
    </row>
    <row r="50" spans="1:51" x14ac:dyDescent="0.2">
      <c r="A50" s="49" t="s">
        <v>64</v>
      </c>
      <c r="B50" s="49" t="s">
        <v>17</v>
      </c>
      <c r="C50">
        <v>31</v>
      </c>
      <c r="D50">
        <v>17</v>
      </c>
      <c r="E50">
        <v>0</v>
      </c>
      <c r="F50">
        <v>15</v>
      </c>
      <c r="G50" s="83">
        <v>99</v>
      </c>
      <c r="H50" s="83">
        <v>49</v>
      </c>
      <c r="I50" s="83">
        <v>0</v>
      </c>
      <c r="J50" s="83">
        <v>15</v>
      </c>
      <c r="K50" s="83">
        <v>15</v>
      </c>
      <c r="L50" s="83">
        <v>32</v>
      </c>
      <c r="M50" s="83">
        <v>915</v>
      </c>
      <c r="N50" s="102">
        <f t="shared" si="0"/>
        <v>1098</v>
      </c>
      <c r="O50" s="83">
        <v>275</v>
      </c>
      <c r="P50" s="83">
        <v>107</v>
      </c>
      <c r="Q50" s="83">
        <v>1135</v>
      </c>
      <c r="R50" s="83">
        <v>1068</v>
      </c>
      <c r="S50" s="83">
        <v>45</v>
      </c>
      <c r="T50" s="83">
        <v>1119</v>
      </c>
      <c r="U50" s="83">
        <v>1525</v>
      </c>
      <c r="V50" s="83">
        <v>79</v>
      </c>
      <c r="W50" s="83">
        <v>681</v>
      </c>
      <c r="X50">
        <v>32</v>
      </c>
      <c r="Y50">
        <v>0</v>
      </c>
      <c r="Z50">
        <v>146</v>
      </c>
      <c r="AA50">
        <v>165</v>
      </c>
      <c r="AB50">
        <v>13</v>
      </c>
      <c r="AC50">
        <v>223</v>
      </c>
      <c r="AD50" s="83">
        <v>5</v>
      </c>
      <c r="AE50" s="83">
        <v>0</v>
      </c>
      <c r="AF50" s="83">
        <v>51</v>
      </c>
      <c r="AG50" s="83">
        <v>2</v>
      </c>
      <c r="AH50" s="83">
        <v>0</v>
      </c>
      <c r="AI50" s="83">
        <v>219</v>
      </c>
      <c r="AJ50" s="83">
        <v>9</v>
      </c>
      <c r="AK50" s="83">
        <v>470</v>
      </c>
      <c r="AL50" s="83">
        <v>3</v>
      </c>
      <c r="AM50" s="83">
        <v>3</v>
      </c>
      <c r="AN50" s="83">
        <v>1029</v>
      </c>
      <c r="AO50" s="83">
        <v>1029</v>
      </c>
      <c r="AP50" s="83">
        <v>0</v>
      </c>
      <c r="AQ50" s="83">
        <v>0</v>
      </c>
      <c r="AR50" s="83">
        <v>343</v>
      </c>
      <c r="AS50" s="83">
        <v>45</v>
      </c>
      <c r="AT50" s="83">
        <v>0</v>
      </c>
      <c r="AU50" s="83">
        <v>126</v>
      </c>
      <c r="AV50" s="83">
        <v>15</v>
      </c>
      <c r="AW50" s="82">
        <v>603922</v>
      </c>
    </row>
    <row r="51" spans="1:51" x14ac:dyDescent="0.2">
      <c r="A51" s="50" t="s">
        <v>65</v>
      </c>
      <c r="B51" s="50" t="s">
        <v>17</v>
      </c>
      <c r="C51">
        <v>68</v>
      </c>
      <c r="D51">
        <v>91</v>
      </c>
      <c r="E51">
        <v>1</v>
      </c>
      <c r="F51">
        <v>28</v>
      </c>
      <c r="G51" s="83">
        <v>225</v>
      </c>
      <c r="H51" s="83">
        <v>61</v>
      </c>
      <c r="I51" s="83">
        <v>6</v>
      </c>
      <c r="J51" s="83">
        <v>16</v>
      </c>
      <c r="K51" s="83">
        <v>4</v>
      </c>
      <c r="L51" s="83">
        <v>15</v>
      </c>
      <c r="M51" s="83">
        <v>1409</v>
      </c>
      <c r="N51" s="102">
        <f t="shared" si="0"/>
        <v>1690.8</v>
      </c>
      <c r="O51" s="83">
        <v>136</v>
      </c>
      <c r="P51" s="83">
        <v>69</v>
      </c>
      <c r="Q51" s="83">
        <v>1147</v>
      </c>
      <c r="R51" s="83">
        <v>794</v>
      </c>
      <c r="S51" s="83">
        <v>11</v>
      </c>
      <c r="T51" s="83">
        <v>1033</v>
      </c>
      <c r="U51" s="83">
        <v>1347</v>
      </c>
      <c r="V51" s="83">
        <v>73</v>
      </c>
      <c r="W51" s="83">
        <v>555</v>
      </c>
      <c r="X51">
        <v>6</v>
      </c>
      <c r="Y51">
        <v>1</v>
      </c>
      <c r="Z51">
        <v>143</v>
      </c>
      <c r="AA51">
        <v>219</v>
      </c>
      <c r="AB51">
        <v>5</v>
      </c>
      <c r="AC51">
        <v>292</v>
      </c>
      <c r="AD51" s="83">
        <v>0</v>
      </c>
      <c r="AE51" s="83">
        <v>0</v>
      </c>
      <c r="AF51" s="83">
        <v>132</v>
      </c>
      <c r="AG51" s="83">
        <v>4</v>
      </c>
      <c r="AH51" s="83">
        <v>9</v>
      </c>
      <c r="AI51" s="83">
        <v>352</v>
      </c>
      <c r="AJ51" s="83">
        <v>10</v>
      </c>
      <c r="AK51" s="83">
        <v>897</v>
      </c>
      <c r="AL51" s="83">
        <v>24</v>
      </c>
      <c r="AM51" s="83">
        <v>24</v>
      </c>
      <c r="AN51" s="83">
        <v>568</v>
      </c>
      <c r="AO51" s="83">
        <v>568</v>
      </c>
      <c r="AP51" s="83">
        <v>0</v>
      </c>
      <c r="AQ51" s="83">
        <v>17</v>
      </c>
      <c r="AR51" s="83">
        <v>27</v>
      </c>
      <c r="AS51" s="83">
        <v>33</v>
      </c>
      <c r="AT51" s="83">
        <v>12</v>
      </c>
      <c r="AU51" s="83">
        <v>24</v>
      </c>
      <c r="AV51" s="83">
        <v>20</v>
      </c>
      <c r="AW51" s="82">
        <v>807418</v>
      </c>
    </row>
    <row r="52" spans="1:51" x14ac:dyDescent="0.2">
      <c r="A52" s="51" t="s">
        <v>66</v>
      </c>
      <c r="B52" s="51" t="s">
        <v>15</v>
      </c>
      <c r="C52">
        <v>3</v>
      </c>
      <c r="D52">
        <v>2</v>
      </c>
      <c r="E52">
        <v>0</v>
      </c>
      <c r="F52">
        <v>3</v>
      </c>
      <c r="G52" s="83">
        <v>10</v>
      </c>
      <c r="H52" s="83">
        <v>4</v>
      </c>
      <c r="I52" s="83">
        <v>0</v>
      </c>
      <c r="J52" s="83">
        <v>6</v>
      </c>
      <c r="K52" s="83">
        <v>0</v>
      </c>
      <c r="L52" s="83">
        <v>10</v>
      </c>
      <c r="M52" s="83">
        <v>195</v>
      </c>
      <c r="N52" s="102">
        <f t="shared" si="0"/>
        <v>234</v>
      </c>
      <c r="O52" s="83">
        <v>40</v>
      </c>
      <c r="P52" s="83">
        <v>32</v>
      </c>
      <c r="Q52" s="83">
        <v>116</v>
      </c>
      <c r="R52" s="83">
        <v>401</v>
      </c>
      <c r="S52" s="83">
        <v>2</v>
      </c>
      <c r="T52" s="83">
        <v>258</v>
      </c>
      <c r="U52" s="83">
        <v>553</v>
      </c>
      <c r="V52" s="83">
        <v>32</v>
      </c>
      <c r="W52" s="83">
        <v>92</v>
      </c>
      <c r="X52">
        <v>14</v>
      </c>
      <c r="Y52">
        <v>0</v>
      </c>
      <c r="Z52">
        <v>90</v>
      </c>
      <c r="AA52">
        <v>132</v>
      </c>
      <c r="AB52">
        <v>2</v>
      </c>
      <c r="AC52">
        <v>110</v>
      </c>
      <c r="AD52" s="83">
        <v>0</v>
      </c>
      <c r="AE52" s="83">
        <v>0</v>
      </c>
      <c r="AF52" s="83">
        <v>3</v>
      </c>
      <c r="AG52" s="83">
        <v>0</v>
      </c>
      <c r="AH52" s="83">
        <v>0</v>
      </c>
      <c r="AI52" s="83">
        <v>33</v>
      </c>
      <c r="AJ52" s="83">
        <v>11</v>
      </c>
      <c r="AK52" s="83">
        <v>61</v>
      </c>
      <c r="AL52" s="83">
        <v>1</v>
      </c>
      <c r="AM52" s="83">
        <v>1</v>
      </c>
      <c r="AN52" s="83">
        <v>147</v>
      </c>
      <c r="AO52" s="83">
        <v>110</v>
      </c>
      <c r="AP52" s="83">
        <v>0</v>
      </c>
      <c r="AQ52" s="83">
        <v>0</v>
      </c>
      <c r="AR52" s="83">
        <v>81</v>
      </c>
      <c r="AS52" s="83">
        <v>14</v>
      </c>
      <c r="AT52" s="83">
        <v>0</v>
      </c>
      <c r="AU52" s="83">
        <v>22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>
        <v>26</v>
      </c>
      <c r="D53">
        <v>2</v>
      </c>
      <c r="E53">
        <v>2</v>
      </c>
      <c r="F53">
        <v>14</v>
      </c>
      <c r="G53" s="83">
        <v>28</v>
      </c>
      <c r="H53" s="83">
        <v>6</v>
      </c>
      <c r="I53" s="83">
        <v>0</v>
      </c>
      <c r="J53" s="83">
        <v>7</v>
      </c>
      <c r="K53" s="83">
        <v>1</v>
      </c>
      <c r="L53" s="83">
        <v>18</v>
      </c>
      <c r="M53" s="83">
        <v>537</v>
      </c>
      <c r="N53" s="102">
        <f t="shared" si="0"/>
        <v>644.4</v>
      </c>
      <c r="O53" s="83">
        <v>108</v>
      </c>
      <c r="P53" s="83">
        <v>62</v>
      </c>
      <c r="Q53" s="83">
        <v>424</v>
      </c>
      <c r="R53" s="83">
        <v>217</v>
      </c>
      <c r="S53" s="83">
        <v>14</v>
      </c>
      <c r="T53" s="83">
        <v>816</v>
      </c>
      <c r="U53" s="83">
        <v>599</v>
      </c>
      <c r="V53" s="83">
        <v>39</v>
      </c>
      <c r="W53" s="83">
        <v>166</v>
      </c>
      <c r="X53">
        <v>17</v>
      </c>
      <c r="Y53">
        <v>5</v>
      </c>
      <c r="Z53">
        <v>201</v>
      </c>
      <c r="AA53">
        <v>386</v>
      </c>
      <c r="AB53">
        <v>2</v>
      </c>
      <c r="AC53">
        <v>179</v>
      </c>
      <c r="AD53" s="83">
        <v>0</v>
      </c>
      <c r="AE53" s="83">
        <v>0</v>
      </c>
      <c r="AF53" s="83">
        <v>23</v>
      </c>
      <c r="AG53" s="83">
        <v>0</v>
      </c>
      <c r="AH53" s="83">
        <v>0</v>
      </c>
      <c r="AI53" s="83">
        <v>109</v>
      </c>
      <c r="AJ53" s="83">
        <v>14</v>
      </c>
      <c r="AK53" s="83">
        <v>274</v>
      </c>
      <c r="AL53" s="83">
        <v>5</v>
      </c>
      <c r="AM53" s="83">
        <v>5</v>
      </c>
      <c r="AN53" s="83">
        <v>361</v>
      </c>
      <c r="AO53" s="83">
        <v>361</v>
      </c>
      <c r="AP53" s="83">
        <v>0</v>
      </c>
      <c r="AQ53" s="83">
        <v>0</v>
      </c>
      <c r="AR53" s="83">
        <v>118</v>
      </c>
      <c r="AS53" s="83">
        <v>94</v>
      </c>
      <c r="AT53" s="83">
        <v>1</v>
      </c>
      <c r="AU53" s="83">
        <v>69</v>
      </c>
      <c r="AV53" s="83">
        <v>14</v>
      </c>
      <c r="AW53" s="82">
        <v>534758</v>
      </c>
    </row>
    <row r="54" spans="1:51" x14ac:dyDescent="0.2">
      <c r="A54" s="53" t="s">
        <v>68</v>
      </c>
      <c r="B54" s="53" t="s">
        <v>17</v>
      </c>
      <c r="C54">
        <v>9</v>
      </c>
      <c r="D54">
        <v>2</v>
      </c>
      <c r="E54">
        <v>0</v>
      </c>
      <c r="F54">
        <v>1</v>
      </c>
      <c r="G54" s="83">
        <v>24</v>
      </c>
      <c r="H54" s="83">
        <v>12</v>
      </c>
      <c r="I54" s="83">
        <v>1</v>
      </c>
      <c r="J54" s="83">
        <v>6</v>
      </c>
      <c r="K54" s="83">
        <v>0</v>
      </c>
      <c r="L54" s="83">
        <v>6</v>
      </c>
      <c r="M54" s="83">
        <v>193</v>
      </c>
      <c r="N54" s="102">
        <f t="shared" si="0"/>
        <v>231.6</v>
      </c>
      <c r="O54" s="83">
        <v>31</v>
      </c>
      <c r="P54" s="83">
        <v>18</v>
      </c>
      <c r="Q54" s="83">
        <v>173</v>
      </c>
      <c r="R54" s="83">
        <v>121</v>
      </c>
      <c r="S54" s="83">
        <v>7</v>
      </c>
      <c r="T54" s="83">
        <v>248</v>
      </c>
      <c r="U54" s="83">
        <v>229</v>
      </c>
      <c r="V54" s="83">
        <v>4</v>
      </c>
      <c r="W54" s="83">
        <v>92</v>
      </c>
      <c r="X54">
        <v>19</v>
      </c>
      <c r="Y54">
        <v>8</v>
      </c>
      <c r="Z54">
        <v>78</v>
      </c>
      <c r="AA54">
        <v>82</v>
      </c>
      <c r="AB54">
        <v>0</v>
      </c>
      <c r="AC54">
        <v>89</v>
      </c>
      <c r="AD54" s="83">
        <v>0</v>
      </c>
      <c r="AE54" s="83">
        <v>0</v>
      </c>
      <c r="AF54" s="83">
        <v>7</v>
      </c>
      <c r="AG54" s="83">
        <v>0</v>
      </c>
      <c r="AH54" s="83">
        <v>0</v>
      </c>
      <c r="AI54" s="83">
        <v>57</v>
      </c>
      <c r="AJ54" s="83">
        <v>6</v>
      </c>
      <c r="AK54" s="83">
        <v>103</v>
      </c>
      <c r="AL54" s="83">
        <v>9</v>
      </c>
      <c r="AM54" s="83">
        <v>9</v>
      </c>
      <c r="AN54" s="83">
        <v>138</v>
      </c>
      <c r="AO54" s="83">
        <v>138</v>
      </c>
      <c r="AP54" s="83">
        <v>0</v>
      </c>
      <c r="AQ54" s="83">
        <v>0</v>
      </c>
      <c r="AR54" s="83">
        <v>61</v>
      </c>
      <c r="AS54" s="83">
        <v>17</v>
      </c>
      <c r="AT54" s="83">
        <v>0</v>
      </c>
      <c r="AU54" s="83">
        <v>27</v>
      </c>
      <c r="AV54" s="83">
        <v>5</v>
      </c>
      <c r="AW54" s="82">
        <v>853487</v>
      </c>
    </row>
    <row r="55" spans="1:51" x14ac:dyDescent="0.2">
      <c r="A55" s="54" t="s">
        <v>69</v>
      </c>
      <c r="B55" s="54" t="s">
        <v>17</v>
      </c>
      <c r="C55">
        <v>9</v>
      </c>
      <c r="D55">
        <v>12</v>
      </c>
      <c r="E55">
        <v>3</v>
      </c>
      <c r="F55">
        <v>9</v>
      </c>
      <c r="G55" s="83">
        <v>30</v>
      </c>
      <c r="H55" s="83">
        <v>27</v>
      </c>
      <c r="I55" s="83">
        <v>1</v>
      </c>
      <c r="J55" s="83">
        <v>10</v>
      </c>
      <c r="K55" s="83">
        <v>1</v>
      </c>
      <c r="L55" s="83">
        <v>21</v>
      </c>
      <c r="M55" s="83">
        <v>261</v>
      </c>
      <c r="N55" s="102">
        <f t="shared" si="0"/>
        <v>313.2</v>
      </c>
      <c r="O55" s="83">
        <v>51</v>
      </c>
      <c r="P55" s="83">
        <v>24</v>
      </c>
      <c r="Q55" s="83">
        <v>207</v>
      </c>
      <c r="R55" s="83">
        <v>205</v>
      </c>
      <c r="S55" s="83">
        <v>27</v>
      </c>
      <c r="T55" s="83">
        <v>588</v>
      </c>
      <c r="U55" s="83">
        <v>486</v>
      </c>
      <c r="V55" s="83">
        <v>24</v>
      </c>
      <c r="W55" s="83">
        <v>290</v>
      </c>
      <c r="X55">
        <v>17</v>
      </c>
      <c r="Y55">
        <v>3</v>
      </c>
      <c r="Z55">
        <v>193</v>
      </c>
      <c r="AA55">
        <v>336</v>
      </c>
      <c r="AB55">
        <v>1</v>
      </c>
      <c r="AC55">
        <v>300</v>
      </c>
      <c r="AD55" s="83">
        <v>1</v>
      </c>
      <c r="AE55" s="83">
        <v>0</v>
      </c>
      <c r="AF55" s="83">
        <v>3</v>
      </c>
      <c r="AG55" s="83">
        <v>1</v>
      </c>
      <c r="AH55" s="83">
        <v>0</v>
      </c>
      <c r="AI55" s="83">
        <v>61</v>
      </c>
      <c r="AJ55" s="83">
        <v>2</v>
      </c>
      <c r="AK55" s="83">
        <v>188</v>
      </c>
      <c r="AL55" s="83">
        <v>3</v>
      </c>
      <c r="AM55" s="83">
        <v>3</v>
      </c>
      <c r="AN55" s="83">
        <v>419</v>
      </c>
      <c r="AO55" s="83">
        <v>419</v>
      </c>
      <c r="AP55" s="83">
        <v>0</v>
      </c>
      <c r="AQ55" s="83">
        <v>0</v>
      </c>
      <c r="AR55" s="83">
        <v>166</v>
      </c>
      <c r="AS55" s="83">
        <v>20</v>
      </c>
      <c r="AT55" s="83">
        <v>0</v>
      </c>
      <c r="AU55" s="83">
        <v>52</v>
      </c>
      <c r="AV55" s="83">
        <v>10</v>
      </c>
      <c r="AW55" s="82">
        <v>199719</v>
      </c>
    </row>
    <row r="56" spans="1:51" x14ac:dyDescent="0.2">
      <c r="A56" s="55" t="s">
        <v>70</v>
      </c>
      <c r="B56" s="55" t="s">
        <v>15</v>
      </c>
      <c r="C56">
        <v>18</v>
      </c>
      <c r="D56">
        <v>7</v>
      </c>
      <c r="E56">
        <v>6</v>
      </c>
      <c r="F56">
        <v>13</v>
      </c>
      <c r="G56" s="83">
        <v>19</v>
      </c>
      <c r="H56" s="83">
        <v>19</v>
      </c>
      <c r="I56" s="83">
        <v>0</v>
      </c>
      <c r="J56" s="83">
        <v>11</v>
      </c>
      <c r="K56" s="83">
        <v>2</v>
      </c>
      <c r="L56" s="83">
        <v>11</v>
      </c>
      <c r="M56" s="83">
        <v>211</v>
      </c>
      <c r="N56" s="102">
        <f t="shared" si="0"/>
        <v>253.2</v>
      </c>
      <c r="O56" s="83">
        <v>38</v>
      </c>
      <c r="P56" s="83">
        <v>14</v>
      </c>
      <c r="Q56" s="83">
        <v>158</v>
      </c>
      <c r="R56" s="83">
        <v>104</v>
      </c>
      <c r="S56" s="83">
        <v>7</v>
      </c>
      <c r="T56" s="83">
        <v>436</v>
      </c>
      <c r="U56" s="83">
        <v>326</v>
      </c>
      <c r="V56" s="83">
        <v>20</v>
      </c>
      <c r="W56" s="83">
        <v>80</v>
      </c>
      <c r="X56">
        <v>18</v>
      </c>
      <c r="Y56">
        <v>6</v>
      </c>
      <c r="Z56">
        <v>106</v>
      </c>
      <c r="AA56">
        <v>176</v>
      </c>
      <c r="AB56">
        <v>3</v>
      </c>
      <c r="AC56">
        <v>78</v>
      </c>
      <c r="AD56" s="83">
        <v>0</v>
      </c>
      <c r="AE56" s="83">
        <v>0</v>
      </c>
      <c r="AF56" s="83">
        <v>8</v>
      </c>
      <c r="AG56" s="83">
        <v>0</v>
      </c>
      <c r="AH56" s="83">
        <v>0</v>
      </c>
      <c r="AI56" s="83">
        <v>45</v>
      </c>
      <c r="AJ56" s="83">
        <v>0</v>
      </c>
      <c r="AK56" s="83">
        <v>133</v>
      </c>
      <c r="AL56" s="83">
        <v>9</v>
      </c>
      <c r="AM56" s="83">
        <v>9</v>
      </c>
      <c r="AN56" s="83">
        <v>162</v>
      </c>
      <c r="AO56" s="83">
        <v>162</v>
      </c>
      <c r="AP56" s="83">
        <v>0</v>
      </c>
      <c r="AQ56" s="83">
        <v>0</v>
      </c>
      <c r="AR56" s="83">
        <v>34</v>
      </c>
      <c r="AS56" s="83">
        <v>37</v>
      </c>
      <c r="AT56" s="83">
        <v>2</v>
      </c>
      <c r="AU56" s="83">
        <v>38</v>
      </c>
      <c r="AV56" s="83">
        <v>3</v>
      </c>
      <c r="AW56" s="82">
        <v>503913</v>
      </c>
    </row>
    <row r="57" spans="1:51" x14ac:dyDescent="0.2">
      <c r="A57" s="56" t="s">
        <v>71</v>
      </c>
      <c r="B57" s="56" t="s">
        <v>17</v>
      </c>
      <c r="C57">
        <v>118</v>
      </c>
      <c r="D57">
        <v>42</v>
      </c>
      <c r="E57">
        <v>27</v>
      </c>
      <c r="F57">
        <v>61</v>
      </c>
      <c r="G57" s="83">
        <v>224</v>
      </c>
      <c r="H57" s="83">
        <v>118</v>
      </c>
      <c r="I57" s="83">
        <v>6</v>
      </c>
      <c r="J57" s="83">
        <v>44</v>
      </c>
      <c r="K57" s="83">
        <v>25</v>
      </c>
      <c r="L57" s="83">
        <v>110</v>
      </c>
      <c r="M57" s="83">
        <v>2749</v>
      </c>
      <c r="N57" s="102">
        <f t="shared" si="0"/>
        <v>3298.7999999999997</v>
      </c>
      <c r="O57" s="83">
        <v>398</v>
      </c>
      <c r="P57" s="83">
        <v>401</v>
      </c>
      <c r="Q57" s="83">
        <v>2699</v>
      </c>
      <c r="R57" s="83">
        <v>4111</v>
      </c>
      <c r="S57" s="83">
        <v>103</v>
      </c>
      <c r="T57" s="83">
        <v>4737</v>
      </c>
      <c r="U57" s="83">
        <v>7110</v>
      </c>
      <c r="V57" s="83">
        <v>299</v>
      </c>
      <c r="W57" s="83">
        <v>1936</v>
      </c>
      <c r="X57">
        <v>170</v>
      </c>
      <c r="Y57">
        <v>35</v>
      </c>
      <c r="Z57">
        <v>635</v>
      </c>
      <c r="AA57" s="98">
        <v>1185</v>
      </c>
      <c r="AB57">
        <v>67</v>
      </c>
      <c r="AC57" s="98">
        <v>1094</v>
      </c>
      <c r="AD57" s="83">
        <v>8</v>
      </c>
      <c r="AE57" s="83">
        <v>0</v>
      </c>
      <c r="AF57" s="83">
        <v>28</v>
      </c>
      <c r="AG57" s="83">
        <v>28</v>
      </c>
      <c r="AH57" s="83">
        <v>1</v>
      </c>
      <c r="AI57" s="83">
        <v>541</v>
      </c>
      <c r="AJ57" s="83">
        <v>17</v>
      </c>
      <c r="AK57" s="83">
        <v>1354</v>
      </c>
      <c r="AL57" s="83">
        <v>16</v>
      </c>
      <c r="AM57" s="83">
        <v>16</v>
      </c>
      <c r="AN57" s="83">
        <v>3306</v>
      </c>
      <c r="AO57" s="83">
        <v>3306</v>
      </c>
      <c r="AP57" s="83">
        <v>1</v>
      </c>
      <c r="AQ57" s="83">
        <v>4</v>
      </c>
      <c r="AR57" s="83">
        <v>765</v>
      </c>
      <c r="AS57" s="83">
        <v>106</v>
      </c>
      <c r="AT57" s="83">
        <v>25</v>
      </c>
      <c r="AU57" s="83">
        <v>256</v>
      </c>
      <c r="AV57" s="83">
        <v>110</v>
      </c>
      <c r="AW57" s="82">
        <v>3198470</v>
      </c>
    </row>
    <row r="58" spans="1:51" x14ac:dyDescent="0.2">
      <c r="A58" s="57" t="s">
        <v>72</v>
      </c>
      <c r="B58" s="57" t="s">
        <v>13</v>
      </c>
      <c r="C58">
        <v>2</v>
      </c>
      <c r="D58">
        <v>1</v>
      </c>
      <c r="E58">
        <v>0</v>
      </c>
      <c r="F58">
        <v>2</v>
      </c>
      <c r="G58" s="83">
        <v>3</v>
      </c>
      <c r="H58" s="83">
        <v>0</v>
      </c>
      <c r="I58" s="83">
        <v>0</v>
      </c>
      <c r="J58" s="83">
        <v>1</v>
      </c>
      <c r="K58" s="83">
        <v>1</v>
      </c>
      <c r="L58" s="83">
        <v>4</v>
      </c>
      <c r="M58" s="83">
        <v>114</v>
      </c>
      <c r="N58" s="102">
        <f t="shared" si="0"/>
        <v>136.79999999999998</v>
      </c>
      <c r="O58" s="83">
        <v>4</v>
      </c>
      <c r="P58" s="83">
        <v>21</v>
      </c>
      <c r="Q58" s="83">
        <v>42</v>
      </c>
      <c r="R58" s="83">
        <v>40</v>
      </c>
      <c r="S58" s="83">
        <v>5</v>
      </c>
      <c r="T58" s="83">
        <v>128</v>
      </c>
      <c r="U58" s="83">
        <v>134</v>
      </c>
      <c r="V58" s="83">
        <v>7</v>
      </c>
      <c r="W58" s="83">
        <v>40</v>
      </c>
      <c r="X58">
        <v>1</v>
      </c>
      <c r="Y58">
        <v>1</v>
      </c>
      <c r="Z58">
        <v>17</v>
      </c>
      <c r="AA58">
        <v>58</v>
      </c>
      <c r="AB58">
        <v>0</v>
      </c>
      <c r="AC58">
        <v>35</v>
      </c>
      <c r="AD58" s="83">
        <v>0</v>
      </c>
      <c r="AE58" s="83">
        <v>0</v>
      </c>
      <c r="AF58" s="83">
        <v>2</v>
      </c>
      <c r="AG58" s="83">
        <v>0</v>
      </c>
      <c r="AH58" s="83">
        <v>0</v>
      </c>
      <c r="AI58" s="83">
        <v>7</v>
      </c>
      <c r="AJ58" s="83">
        <v>0</v>
      </c>
      <c r="AK58" s="83">
        <v>47</v>
      </c>
      <c r="AL58" s="83">
        <v>0</v>
      </c>
      <c r="AM58" s="83">
        <v>0</v>
      </c>
      <c r="AN58" s="83">
        <v>82</v>
      </c>
      <c r="AO58" s="83">
        <v>82</v>
      </c>
      <c r="AP58" s="83">
        <v>0</v>
      </c>
      <c r="AQ58" s="83">
        <v>0</v>
      </c>
      <c r="AR58" s="83">
        <v>20</v>
      </c>
      <c r="AS58" s="83">
        <v>6</v>
      </c>
      <c r="AT58" s="83">
        <v>0</v>
      </c>
      <c r="AU58" s="83">
        <v>8</v>
      </c>
      <c r="AV58" s="83">
        <v>0</v>
      </c>
      <c r="AW58" s="82">
        <v>71161</v>
      </c>
    </row>
    <row r="59" spans="1:51" x14ac:dyDescent="0.2">
      <c r="A59" s="58" t="s">
        <v>73</v>
      </c>
      <c r="B59" s="58" t="s">
        <v>22</v>
      </c>
      <c r="C59" s="83">
        <v>2335</v>
      </c>
      <c r="D59" s="83">
        <v>563</v>
      </c>
      <c r="E59" s="83">
        <v>187</v>
      </c>
      <c r="F59" s="83">
        <v>803</v>
      </c>
      <c r="G59" s="98">
        <v>3873</v>
      </c>
      <c r="H59" s="98">
        <v>1488</v>
      </c>
      <c r="I59">
        <v>103</v>
      </c>
      <c r="J59">
        <v>771</v>
      </c>
      <c r="K59">
        <v>249</v>
      </c>
      <c r="L59" s="98">
        <v>1261</v>
      </c>
      <c r="M59" s="98">
        <v>23937</v>
      </c>
      <c r="N59" s="102">
        <f t="shared" si="0"/>
        <v>28724.399999999998</v>
      </c>
      <c r="O59" s="98">
        <v>1824</v>
      </c>
      <c r="P59" s="98">
        <v>3005</v>
      </c>
      <c r="Q59" s="98">
        <v>17774</v>
      </c>
      <c r="R59" s="98">
        <v>23629</v>
      </c>
      <c r="S59" s="98">
        <v>1067</v>
      </c>
      <c r="T59" s="98">
        <v>28489</v>
      </c>
      <c r="U59" s="98">
        <v>51155</v>
      </c>
      <c r="V59" s="98">
        <v>1812</v>
      </c>
      <c r="W59" s="103">
        <v>6825</v>
      </c>
      <c r="X59" s="98">
        <v>1706</v>
      </c>
      <c r="Y59">
        <v>157</v>
      </c>
      <c r="Z59" s="98">
        <v>4774</v>
      </c>
      <c r="AA59" s="98">
        <v>8052</v>
      </c>
      <c r="AB59">
        <v>363</v>
      </c>
      <c r="AC59" s="98">
        <v>7807</v>
      </c>
      <c r="AD59">
        <v>59</v>
      </c>
      <c r="AE59">
        <v>28</v>
      </c>
      <c r="AF59">
        <v>450</v>
      </c>
      <c r="AG59">
        <v>44</v>
      </c>
      <c r="AH59">
        <v>1</v>
      </c>
      <c r="AI59" s="98">
        <v>4375</v>
      </c>
      <c r="AJ59">
        <v>61</v>
      </c>
      <c r="AK59" s="98">
        <v>11000</v>
      </c>
      <c r="AL59">
        <v>359</v>
      </c>
      <c r="AM59">
        <v>359</v>
      </c>
      <c r="AN59" s="98">
        <v>15969</v>
      </c>
      <c r="AO59" s="98">
        <v>15969</v>
      </c>
      <c r="AP59">
        <v>22</v>
      </c>
      <c r="AQ59">
        <v>12</v>
      </c>
      <c r="AR59" s="98">
        <v>3014</v>
      </c>
      <c r="AS59">
        <v>407</v>
      </c>
      <c r="AT59">
        <v>63</v>
      </c>
      <c r="AU59" s="98">
        <v>1421</v>
      </c>
      <c r="AV59">
        <v>484</v>
      </c>
      <c r="AW59" s="82">
        <v>25035164</v>
      </c>
    </row>
    <row r="60" spans="1:51" x14ac:dyDescent="0.2">
      <c r="A60" s="59" t="s">
        <v>74</v>
      </c>
      <c r="B60" s="59" t="s">
        <v>13</v>
      </c>
      <c r="C60">
        <v>0</v>
      </c>
      <c r="D60">
        <v>0</v>
      </c>
      <c r="E60">
        <v>0</v>
      </c>
      <c r="F60">
        <v>4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62</v>
      </c>
      <c r="N60" s="102">
        <f t="shared" si="0"/>
        <v>74.399999999999991</v>
      </c>
      <c r="O60" s="83">
        <v>6</v>
      </c>
      <c r="P60" s="83">
        <v>4</v>
      </c>
      <c r="Q60" s="83">
        <v>11</v>
      </c>
      <c r="R60" s="83">
        <v>19</v>
      </c>
      <c r="S60" s="83">
        <v>2</v>
      </c>
      <c r="T60" s="83">
        <v>120</v>
      </c>
      <c r="U60" s="83">
        <v>106</v>
      </c>
      <c r="V60" s="83">
        <v>2</v>
      </c>
      <c r="W60" s="83">
        <v>7</v>
      </c>
      <c r="X60">
        <v>0</v>
      </c>
      <c r="Y60">
        <v>0</v>
      </c>
      <c r="Z60">
        <v>0</v>
      </c>
      <c r="AA60">
        <v>32</v>
      </c>
      <c r="AB60">
        <v>0</v>
      </c>
      <c r="AC60">
        <v>15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51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8</v>
      </c>
      <c r="AS60" s="83">
        <v>9</v>
      </c>
      <c r="AT60" s="83">
        <v>0</v>
      </c>
      <c r="AU60" s="83">
        <v>10</v>
      </c>
      <c r="AV60" s="83">
        <v>1</v>
      </c>
      <c r="AW60" s="82">
        <v>82145</v>
      </c>
    </row>
    <row r="61" spans="1:51" x14ac:dyDescent="0.2">
      <c r="A61" s="60" t="s">
        <v>75</v>
      </c>
      <c r="B61" s="60" t="s">
        <v>15</v>
      </c>
      <c r="C61">
        <v>45</v>
      </c>
      <c r="D61">
        <v>6</v>
      </c>
      <c r="E61">
        <v>4</v>
      </c>
      <c r="F61">
        <v>13</v>
      </c>
      <c r="G61" s="83">
        <v>69</v>
      </c>
      <c r="H61" s="83">
        <v>41</v>
      </c>
      <c r="I61" s="83">
        <v>1</v>
      </c>
      <c r="J61" s="83">
        <v>21</v>
      </c>
      <c r="K61" s="83">
        <v>0</v>
      </c>
      <c r="L61" s="83">
        <v>15</v>
      </c>
      <c r="M61" s="83">
        <v>743</v>
      </c>
      <c r="N61" s="102">
        <f t="shared" si="0"/>
        <v>891.6</v>
      </c>
      <c r="O61" s="83">
        <v>135</v>
      </c>
      <c r="P61" s="83">
        <v>53</v>
      </c>
      <c r="Q61" s="83">
        <v>439</v>
      </c>
      <c r="R61" s="83">
        <v>390</v>
      </c>
      <c r="S61" s="83">
        <v>12</v>
      </c>
      <c r="T61" s="83">
        <v>1119</v>
      </c>
      <c r="U61" s="83">
        <v>746</v>
      </c>
      <c r="V61" s="83">
        <v>31</v>
      </c>
      <c r="W61" s="83">
        <v>252</v>
      </c>
      <c r="X61">
        <v>40</v>
      </c>
      <c r="Y61">
        <v>8</v>
      </c>
      <c r="Z61">
        <v>273</v>
      </c>
      <c r="AA61">
        <v>703</v>
      </c>
      <c r="AB61">
        <v>10</v>
      </c>
      <c r="AC61">
        <v>383</v>
      </c>
      <c r="AD61" s="83">
        <v>2</v>
      </c>
      <c r="AE61" s="83">
        <v>0</v>
      </c>
      <c r="AF61" s="83">
        <v>38</v>
      </c>
      <c r="AG61" s="83">
        <v>4</v>
      </c>
      <c r="AH61" s="83">
        <v>0</v>
      </c>
      <c r="AI61" s="83">
        <v>183</v>
      </c>
      <c r="AJ61" s="83">
        <v>0</v>
      </c>
      <c r="AK61" s="83">
        <v>390</v>
      </c>
      <c r="AL61" s="83">
        <v>25</v>
      </c>
      <c r="AM61" s="83">
        <v>25</v>
      </c>
      <c r="AN61" s="83">
        <v>419</v>
      </c>
      <c r="AO61" s="83">
        <v>419</v>
      </c>
      <c r="AP61" s="83">
        <v>2</v>
      </c>
      <c r="AQ61" s="83">
        <v>4</v>
      </c>
      <c r="AR61" s="83">
        <v>167</v>
      </c>
      <c r="AS61" s="83">
        <v>138</v>
      </c>
      <c r="AT61" s="83">
        <v>0</v>
      </c>
      <c r="AU61" s="83">
        <v>164</v>
      </c>
      <c r="AV61" s="83">
        <v>14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1" t="s">
        <v>123</v>
      </c>
      <c r="AY63" s="141"/>
    </row>
    <row r="64" spans="1:51" x14ac:dyDescent="0.2">
      <c r="A64" s="61" t="s">
        <v>93</v>
      </c>
      <c r="B64" s="61" t="s">
        <v>94</v>
      </c>
      <c r="C64" s="62">
        <f>SUM(C3:C61)</f>
        <v>7897</v>
      </c>
      <c r="D64" s="62">
        <f t="shared" ref="D64:AK64" si="1">SUM(D3:D61)</f>
        <v>3147</v>
      </c>
      <c r="E64" s="62">
        <f t="shared" si="1"/>
        <v>624</v>
      </c>
      <c r="F64" s="62">
        <f t="shared" si="1"/>
        <v>3327</v>
      </c>
      <c r="G64" s="62">
        <f t="shared" si="1"/>
        <v>15719</v>
      </c>
      <c r="H64" s="62">
        <f t="shared" si="1"/>
        <v>5701</v>
      </c>
      <c r="I64" s="62">
        <f t="shared" si="1"/>
        <v>286</v>
      </c>
      <c r="J64" s="62">
        <f t="shared" si="1"/>
        <v>2944</v>
      </c>
      <c r="K64" s="62">
        <f t="shared" ref="K64:L64" si="2">SUM(K3:K61)</f>
        <v>568</v>
      </c>
      <c r="L64" s="62">
        <f t="shared" si="2"/>
        <v>4255</v>
      </c>
      <c r="M64" s="62"/>
      <c r="N64" s="62">
        <f>SUM(N3:N61)</f>
        <v>126472.79999999999</v>
      </c>
      <c r="O64" s="62">
        <f>SUM(O3:O61)</f>
        <v>12433</v>
      </c>
      <c r="P64" s="62"/>
      <c r="Q64" s="64">
        <f t="shared" si="1"/>
        <v>78574</v>
      </c>
      <c r="R64" s="64">
        <f t="shared" si="1"/>
        <v>71346</v>
      </c>
      <c r="S64" s="64">
        <f t="shared" si="1"/>
        <v>2768</v>
      </c>
      <c r="T64" s="64">
        <f t="shared" si="1"/>
        <v>137904</v>
      </c>
      <c r="U64" s="64">
        <f t="shared" si="1"/>
        <v>155732</v>
      </c>
      <c r="V64" s="64">
        <f t="shared" si="1"/>
        <v>11231</v>
      </c>
      <c r="W64" s="64">
        <f t="shared" si="1"/>
        <v>38450</v>
      </c>
      <c r="X64" s="62">
        <f t="shared" si="1"/>
        <v>5383</v>
      </c>
      <c r="Y64" s="62">
        <f t="shared" si="1"/>
        <v>821</v>
      </c>
      <c r="Z64" s="62">
        <f t="shared" si="1"/>
        <v>24865</v>
      </c>
      <c r="AA64" s="62">
        <f t="shared" si="1"/>
        <v>50131</v>
      </c>
      <c r="AB64" s="64">
        <f t="shared" si="1"/>
        <v>1078</v>
      </c>
      <c r="AC64" s="64">
        <f t="shared" si="1"/>
        <v>33570</v>
      </c>
      <c r="AD64" s="62">
        <f t="shared" si="1"/>
        <v>234</v>
      </c>
      <c r="AE64" s="62">
        <f t="shared" si="1"/>
        <v>60</v>
      </c>
      <c r="AF64" s="62">
        <f t="shared" si="1"/>
        <v>4706</v>
      </c>
      <c r="AG64" s="62">
        <f t="shared" si="1"/>
        <v>327</v>
      </c>
      <c r="AH64" s="62">
        <f t="shared" si="1"/>
        <v>99</v>
      </c>
      <c r="AI64" s="62">
        <f t="shared" si="1"/>
        <v>24829</v>
      </c>
      <c r="AJ64" s="64">
        <f t="shared" si="1"/>
        <v>892</v>
      </c>
      <c r="AK64" s="62">
        <f t="shared" si="1"/>
        <v>62113</v>
      </c>
      <c r="AL64" s="62"/>
      <c r="AM64" s="62">
        <f>SUM(AM3:AM61)</f>
        <v>2181</v>
      </c>
      <c r="AN64" s="63"/>
      <c r="AO64" s="62">
        <f>SUM(AO3:AO61)</f>
        <v>69667</v>
      </c>
      <c r="AP64" s="62">
        <f t="shared" ref="AP64:AV64" si="3">SUM(AP3:AP61)</f>
        <v>155</v>
      </c>
      <c r="AQ64" s="62">
        <f t="shared" si="3"/>
        <v>271</v>
      </c>
      <c r="AR64" s="64">
        <f t="shared" si="3"/>
        <v>19332</v>
      </c>
      <c r="AS64" s="62">
        <f t="shared" si="3"/>
        <v>6446</v>
      </c>
      <c r="AT64" s="62">
        <f t="shared" si="3"/>
        <v>361</v>
      </c>
      <c r="AU64" s="62">
        <f t="shared" si="3"/>
        <v>9645</v>
      </c>
      <c r="AV64" s="64">
        <f t="shared" si="3"/>
        <v>2416</v>
      </c>
      <c r="AW64" s="99">
        <f>AW62/AW63</f>
        <v>0.67907894988052542</v>
      </c>
      <c r="AX64" s="141" t="s">
        <v>95</v>
      </c>
      <c r="AY64" s="141"/>
    </row>
    <row r="65" spans="1:49" ht="16" x14ac:dyDescent="0.2">
      <c r="A65" s="63"/>
      <c r="B65" s="70" t="s">
        <v>96</v>
      </c>
      <c r="C65" s="88">
        <f>C64/D64</f>
        <v>2.5093740069907851</v>
      </c>
      <c r="D65" s="76">
        <f>D64/D64</f>
        <v>1</v>
      </c>
      <c r="E65" s="88">
        <f>E64/D64</f>
        <v>0.19828408007626311</v>
      </c>
      <c r="F65" s="88">
        <f>F64/D64</f>
        <v>1.0571973307912297</v>
      </c>
      <c r="G65" s="88">
        <f>G64/H64</f>
        <v>2.7572355727065427</v>
      </c>
      <c r="H65" s="76">
        <f>H64/H64</f>
        <v>1</v>
      </c>
      <c r="I65" s="88">
        <f>I64/H64</f>
        <v>5.0166637432029468E-2</v>
      </c>
      <c r="J65" s="88">
        <f>J64/H64</f>
        <v>0.51640063146816351</v>
      </c>
      <c r="K65" s="88">
        <f>K64/O64</f>
        <v>4.5684870908067242E-2</v>
      </c>
      <c r="L65" s="88">
        <f>L64/O64</f>
        <v>0.34223437625673608</v>
      </c>
      <c r="M65" s="88"/>
      <c r="N65" s="88">
        <f>N64/O64</f>
        <v>10.172347784122898</v>
      </c>
      <c r="O65" s="76">
        <f>O64/O64</f>
        <v>1</v>
      </c>
      <c r="P65" s="76"/>
      <c r="Q65" s="88">
        <f>Q64/T64</f>
        <v>0.56977317554240636</v>
      </c>
      <c r="R65" s="88">
        <f>R64/T64</f>
        <v>0.51735990254089803</v>
      </c>
      <c r="S65" s="88">
        <f>S64/T64</f>
        <v>2.0071934099083422E-2</v>
      </c>
      <c r="T65" s="76">
        <f>T64/T64</f>
        <v>1</v>
      </c>
      <c r="U65" s="88">
        <f>U64/T64</f>
        <v>1.1292783385543566</v>
      </c>
      <c r="V65" s="88">
        <f>V64/T64</f>
        <v>8.1440712379626412E-2</v>
      </c>
      <c r="W65" s="88">
        <f>W64/T64</f>
        <v>0.27881714816103959</v>
      </c>
      <c r="X65" s="88">
        <f>X64/AC64</f>
        <v>0.16035150431933273</v>
      </c>
      <c r="Y65" s="88">
        <f>Y64/AC64</f>
        <v>2.4456359845099793E-2</v>
      </c>
      <c r="Z65" s="88">
        <f>Z64/AC64</f>
        <v>0.74069109323801008</v>
      </c>
      <c r="AA65" s="88">
        <f>AA64/AC64</f>
        <v>1.4933273756330057</v>
      </c>
      <c r="AB65" s="88">
        <f>AB64/AC64</f>
        <v>3.211200476616026E-2</v>
      </c>
      <c r="AC65" s="76">
        <f>AC64/AC64</f>
        <v>1</v>
      </c>
      <c r="AD65" s="75">
        <f>AD64/AF64</f>
        <v>4.9723756906077346E-2</v>
      </c>
      <c r="AE65" s="75">
        <f>AE64/AF64</f>
        <v>1.2749681257968552E-2</v>
      </c>
      <c r="AF65" s="76">
        <f>AF64/AF64</f>
        <v>1</v>
      </c>
      <c r="AG65" s="75">
        <f>AG64/AF64</f>
        <v>6.9485762855928598E-2</v>
      </c>
      <c r="AH65" s="75">
        <f>AH64/AF64</f>
        <v>2.1036974075648109E-2</v>
      </c>
      <c r="AI65" s="75">
        <f>AI64/AF64</f>
        <v>5.2760305992350194</v>
      </c>
      <c r="AJ65" s="88">
        <f>AJ64/AF64</f>
        <v>0.18954526136846578</v>
      </c>
      <c r="AK65" s="77">
        <f>AK64/AK64</f>
        <v>1</v>
      </c>
      <c r="AL65" s="75"/>
      <c r="AM65" s="75">
        <f>AM64/AK64</f>
        <v>3.5113422310949396E-2</v>
      </c>
      <c r="AN65" s="75"/>
      <c r="AO65" s="75">
        <f>AO64/AK64</f>
        <v>1.1216170527908811</v>
      </c>
      <c r="AP65" s="75">
        <f>AP64/AK64</f>
        <v>2.4954518377795307E-3</v>
      </c>
      <c r="AQ65" s="75">
        <f>AQ64/AK64</f>
        <v>4.3630157937951794E-3</v>
      </c>
      <c r="AR65" s="88">
        <f>AR64/AK64</f>
        <v>0.31123919308357351</v>
      </c>
      <c r="AS65" s="77">
        <f>AS64/AS64</f>
        <v>1</v>
      </c>
      <c r="AT65" s="78">
        <f>AT64/AS64</f>
        <v>5.6003723239218123E-2</v>
      </c>
      <c r="AU65" s="75">
        <f>AU64/AS64</f>
        <v>1.4962767607818803</v>
      </c>
      <c r="AV65" s="90">
        <f>AV64/AS64</f>
        <v>0.3748060812907229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2878</v>
      </c>
      <c r="D66" s="66">
        <f>SUMIF(B3:B61, "Europe", D3:D61)</f>
        <v>1684</v>
      </c>
      <c r="E66" s="66">
        <f>SUMIF(B3:B61, "Europe", E3:E61)</f>
        <v>198</v>
      </c>
      <c r="F66" s="66">
        <f>SUMIF(B3:B61, "Europe", F3:F61)</f>
        <v>1452</v>
      </c>
      <c r="G66" s="66">
        <f>SUMIF(B3:B61, "Europe", G3:G61)</f>
        <v>6334</v>
      </c>
      <c r="H66" s="66">
        <f>SUMIF(B3:B61, "Europe", H3:H61)</f>
        <v>1973</v>
      </c>
      <c r="I66" s="66">
        <f>SUMIF(B3:B61, "Europe", I3:I61)</f>
        <v>85</v>
      </c>
      <c r="J66" s="66">
        <f>SUMIF(B3:B61, "Europe", J3:J61)</f>
        <v>614</v>
      </c>
      <c r="K66" s="66">
        <f>SUMIF(B3:B61, "Europe", K3:K61)</f>
        <v>176</v>
      </c>
      <c r="L66" s="66">
        <f>SUMIF(B3:B61, "Europe", L3:L61)</f>
        <v>1438</v>
      </c>
      <c r="N66" s="66">
        <f>SUMIF(B3:B61, "Europe", O3:O61)</f>
        <v>5793</v>
      </c>
      <c r="O66" s="66">
        <f>SUMIF(B3:B61, "Europe", P3:P61)</f>
        <v>13351</v>
      </c>
      <c r="P66" s="66"/>
      <c r="Q66" s="66">
        <f>SUMIF(B3:B61, "Europe", Q3:Q61)</f>
        <v>32145</v>
      </c>
      <c r="R66" s="66">
        <f>SUMIF(B3:B61, "Europe", R3:R61)</f>
        <v>28912</v>
      </c>
      <c r="S66" s="66">
        <f>SUMIF(B3:B61, "Europe", S3:S61)</f>
        <v>820</v>
      </c>
      <c r="T66" s="68">
        <f>SUMIF(B3:B61, "Europe", T3:T61)</f>
        <v>44559</v>
      </c>
      <c r="U66" s="66">
        <f>SUMIF(B3:B61, "Europe", U3:U61)</f>
        <v>51651</v>
      </c>
      <c r="V66" s="66">
        <f>SUMIF(B3:B61, "Europe", V3:V61)</f>
        <v>8401</v>
      </c>
      <c r="W66" s="66">
        <f>SUMIF(B3:B61, "Europe", W3:W61)</f>
        <v>18977</v>
      </c>
      <c r="X66" s="66">
        <f>SUMIF(B3:B61, "Europe", X3:X61)</f>
        <v>1509</v>
      </c>
      <c r="Y66" s="66">
        <f>SUMIF(B3:B61, "Europe", Y3:Y61)</f>
        <v>237</v>
      </c>
      <c r="Z66" s="66">
        <f>SUMIF(B3:B61, "Europe", Z3:Z61)</f>
        <v>7494</v>
      </c>
      <c r="AA66" s="66">
        <f>SUMIF(B3:B61, "Europe", AA3:AA61)</f>
        <v>14328</v>
      </c>
      <c r="AB66" s="68">
        <f>SUMIF(B3:B61, "Europe", AB3:AB61)</f>
        <v>389</v>
      </c>
      <c r="AC66" s="68">
        <f>SUMIF(B3:B61, "Europe", AC3:AC61)</f>
        <v>12671</v>
      </c>
      <c r="AD66" s="66">
        <f>SUMIF(B3:B61, "Europe", AD3:AD61)</f>
        <v>98</v>
      </c>
      <c r="AE66" s="66">
        <f>SUMIF(B3:B61, "Europe", AE3:AE61)</f>
        <v>7</v>
      </c>
      <c r="AF66" s="66">
        <f>SUMIF(B3:B61, "Europe", AF3:AF61)</f>
        <v>2457</v>
      </c>
      <c r="AG66" s="66">
        <f>SUMIF(B3:B61, "Europe", AG3:AG61)</f>
        <v>197</v>
      </c>
      <c r="AH66" s="66">
        <f>SUMIF(B3:B61, "Europe", AH3:AH61)</f>
        <v>83</v>
      </c>
      <c r="AI66" s="66">
        <f>SUMIF(B3:B61, "Europe", AI3:AI61)</f>
        <v>10080</v>
      </c>
      <c r="AJ66" s="68">
        <f>SUMIF(B3:B61, "Europe", AJ3:AJ61)</f>
        <v>608</v>
      </c>
      <c r="AK66" s="66">
        <f>SUMIF(B3:B61, "Europe", AK3:AK61)</f>
        <v>24747</v>
      </c>
      <c r="AL66" s="66"/>
      <c r="AM66" s="66">
        <f>SUMIF(B3:B61, "Europe", AM3:AM61)</f>
        <v>959</v>
      </c>
      <c r="AN66" s="67"/>
      <c r="AO66" s="66">
        <f>SUMIF(B3:B61, "Europe", AO3:AO61)</f>
        <v>24016</v>
      </c>
      <c r="AP66" s="66">
        <f>SUMIF(B3:B61, "Europe", AP3:AP61)</f>
        <v>84</v>
      </c>
      <c r="AQ66" s="66">
        <f>SUMIF(B3:B61, "Europe", AQ3:AQ61)</f>
        <v>212</v>
      </c>
      <c r="AR66" s="68">
        <f>SUMIF(B3:B61, "Europe", AR3:AR61)</f>
        <v>9309</v>
      </c>
      <c r="AS66" s="66">
        <f>SUMIF(B3:B61, "Europe", AS3:AS61)</f>
        <v>1936</v>
      </c>
      <c r="AT66" s="66">
        <f>SUMIF(B3:B61, "Europe", AT3:AT61)</f>
        <v>214</v>
      </c>
      <c r="AU66" s="66">
        <f>SUMIF(B3:B61, "Europe", AU3:AU61)</f>
        <v>2582</v>
      </c>
      <c r="AV66" s="68">
        <f>SUMIF(B3:B61, "Europe", AV3:AV61)</f>
        <v>1015</v>
      </c>
      <c r="AW66" s="84"/>
    </row>
    <row r="67" spans="1:49" ht="16" x14ac:dyDescent="0.2">
      <c r="A67" s="69"/>
      <c r="B67" s="70" t="s">
        <v>96</v>
      </c>
      <c r="C67" s="88">
        <f>C66/D66</f>
        <v>1.7090261282660333</v>
      </c>
      <c r="D67" s="76">
        <f>D66/D66</f>
        <v>1</v>
      </c>
      <c r="E67" s="88">
        <f>E66/D66</f>
        <v>0.11757719714964371</v>
      </c>
      <c r="F67" s="88">
        <f>F66/D66</f>
        <v>0.86223277909738716</v>
      </c>
      <c r="G67" s="88">
        <f>G66/H66</f>
        <v>3.210339584389255</v>
      </c>
      <c r="H67" s="76">
        <f>H66/H66</f>
        <v>1</v>
      </c>
      <c r="I67" s="88">
        <f>I66/H66</f>
        <v>4.3081601621895588E-2</v>
      </c>
      <c r="J67" s="88">
        <f>J66/H66</f>
        <v>0.31120121642169285</v>
      </c>
      <c r="K67" s="88">
        <f>K66/O66</f>
        <v>1.318253314358475E-2</v>
      </c>
      <c r="L67" s="88">
        <f>L66/O66</f>
        <v>0.10770728784360722</v>
      </c>
      <c r="M67" s="88"/>
      <c r="N67" s="88">
        <f>N66/O66</f>
        <v>0.43390008239083216</v>
      </c>
      <c r="O67" s="76">
        <f>O66/O66</f>
        <v>1</v>
      </c>
      <c r="P67" s="76"/>
      <c r="Q67" s="88">
        <f>Q66/T66</f>
        <v>0.72140308355214433</v>
      </c>
      <c r="R67" s="88">
        <f>R66/T66</f>
        <v>0.6488475953230548</v>
      </c>
      <c r="S67" s="88">
        <f>S66/T66</f>
        <v>1.8402567382571421E-2</v>
      </c>
      <c r="T67" s="76">
        <f>T66/T66</f>
        <v>1</v>
      </c>
      <c r="U67" s="88">
        <f>U66/T66</f>
        <v>1.1591597657038981</v>
      </c>
      <c r="V67" s="88">
        <f>V66/T66</f>
        <v>0.18853654704997869</v>
      </c>
      <c r="W67" s="88">
        <f>W66/T66</f>
        <v>0.42588478197446084</v>
      </c>
      <c r="X67" s="88">
        <f>X66/AC66</f>
        <v>0.11909083734511877</v>
      </c>
      <c r="Y67" s="88">
        <f>Y66/AC66</f>
        <v>1.8704127535316865E-2</v>
      </c>
      <c r="Z67" s="88">
        <f>Z66/AC66</f>
        <v>0.59142924788888007</v>
      </c>
      <c r="AA67" s="88">
        <f>AA66/AC66</f>
        <v>1.1307710520085235</v>
      </c>
      <c r="AB67" s="88">
        <f>AB66/AC66</f>
        <v>3.0700023676110803E-2</v>
      </c>
      <c r="AC67" s="76">
        <f>AC66/AC66</f>
        <v>1</v>
      </c>
      <c r="AD67" s="75">
        <f>AD66/AF66</f>
        <v>3.9886039886039885E-2</v>
      </c>
      <c r="AE67" s="75">
        <f>AE66/AF66</f>
        <v>2.8490028490028491E-3</v>
      </c>
      <c r="AF67" s="76">
        <f>AF66/AF66</f>
        <v>1</v>
      </c>
      <c r="AG67" s="75">
        <f>AG66/AF66</f>
        <v>8.0179080179080181E-2</v>
      </c>
      <c r="AH67" s="75">
        <f>AH66/AF66</f>
        <v>3.3781033781033781E-2</v>
      </c>
      <c r="AI67" s="75">
        <f>AI66/AF66</f>
        <v>4.1025641025641022</v>
      </c>
      <c r="AJ67" s="88">
        <f>AJ66/AF66</f>
        <v>0.24745624745624745</v>
      </c>
      <c r="AK67" s="77">
        <f>AK66/AK66</f>
        <v>1</v>
      </c>
      <c r="AL67" s="75"/>
      <c r="AM67" s="75">
        <f>AM66/AK66</f>
        <v>3.8752171980442077E-2</v>
      </c>
      <c r="AN67" s="75"/>
      <c r="AO67" s="75">
        <f>AO66/AK66</f>
        <v>0.97046106598779647</v>
      </c>
      <c r="AP67" s="75">
        <f>AP66/AK66</f>
        <v>3.3943508304036855E-3</v>
      </c>
      <c r="AQ67" s="75">
        <f>AQ66/AK66</f>
        <v>8.566694952923587E-3</v>
      </c>
      <c r="AR67" s="88">
        <f>AR66/AK66</f>
        <v>0.37616680809795128</v>
      </c>
      <c r="AS67" s="80">
        <f>AS66/AS66</f>
        <v>1</v>
      </c>
      <c r="AT67" s="81">
        <f>AT66/AS66</f>
        <v>0.11053719008264463</v>
      </c>
      <c r="AU67" s="79">
        <f>AU66/AS66</f>
        <v>1.3336776859504131</v>
      </c>
      <c r="AV67" s="91">
        <f>AV66/AS66</f>
        <v>0.52427685950413228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2591</v>
      </c>
      <c r="D68" s="66">
        <f>SUMIF(B3:B61, "North America", D3:D61)</f>
        <v>641</v>
      </c>
      <c r="E68" s="66">
        <f>SUMIF(B3:B61, "North America", E3:E61)</f>
        <v>221</v>
      </c>
      <c r="F68" s="66">
        <f>SUMIF(B3:B61, "North America", F3:F61)</f>
        <v>918</v>
      </c>
      <c r="G68" s="66">
        <f>SUMIF(B3:B61, "North America", G3:G61)</f>
        <v>4468</v>
      </c>
      <c r="H68" s="66">
        <f>SUMIF(B3:B61, "North America", H3:H61)</f>
        <v>1709</v>
      </c>
      <c r="I68" s="66">
        <f>SUMIF(B3:B61, "North America", I3:I61)</f>
        <v>109</v>
      </c>
      <c r="J68" s="66">
        <f>SUMIF(B3:B61, "North America", J3:J61)</f>
        <v>896</v>
      </c>
      <c r="K68" s="66">
        <f>SUMIF(B3:B61, "North America", K3:K61)</f>
        <v>262</v>
      </c>
      <c r="L68" s="66">
        <f>SUMIF(B3:B61, "North America", L3:L61)</f>
        <v>1423</v>
      </c>
      <c r="N68" s="66">
        <f>SUMIF(B3:B61, "North America", O3:O61)</f>
        <v>2195</v>
      </c>
      <c r="O68" s="66">
        <f>SUMIF(B3:B61, "North America", P3:P61)</f>
        <v>3371</v>
      </c>
      <c r="P68" s="66"/>
      <c r="Q68" s="66">
        <f>SUMIF(B3:B61, "North America", Q3:Q61)</f>
        <v>20911</v>
      </c>
      <c r="R68" s="66">
        <f>SUMIF(B3:B61, "North America", R3:R61)</f>
        <v>26317</v>
      </c>
      <c r="S68" s="66">
        <f>SUMIF(B3:B61, "North America", S3:S61)</f>
        <v>1192</v>
      </c>
      <c r="T68" s="66">
        <f>SUMIF(B3:B61, "North America", T3:T61)</f>
        <v>34045</v>
      </c>
      <c r="U68" s="66">
        <f>SUMIF(B3:B61, "North America", U3:U61)</f>
        <v>57275</v>
      </c>
      <c r="V68" s="66">
        <f>SUMIF(B3:B61, "North America", V3:V61)</f>
        <v>1940</v>
      </c>
      <c r="W68" s="66">
        <f>SUMIF(B3:B61, "North America", W3:W61)</f>
        <v>8221</v>
      </c>
      <c r="X68" s="66">
        <f>SUMIF(B3:B61, "North America", X3:X61)</f>
        <v>1848</v>
      </c>
      <c r="Y68" s="66">
        <f>SUMIF(B3:B61, "North America", Y3:Y61)</f>
        <v>183</v>
      </c>
      <c r="Z68" s="66">
        <f>SUMIF(B3:B61, "North America", Z3:Z61)</f>
        <v>5552</v>
      </c>
      <c r="AA68" s="66">
        <f>SUMIF(B3:B61, "North America", AA3:AA61)</f>
        <v>10018</v>
      </c>
      <c r="AB68" s="68">
        <f>SUMIF(B3:B61, "North America", AB3:AB61)</f>
        <v>382</v>
      </c>
      <c r="AC68" s="68">
        <f>SUMIF(B3:B61, "North America", AC3:AC61)</f>
        <v>8976</v>
      </c>
      <c r="AD68" s="66">
        <f>SUMIF(B3:B61, "North America", AD3:AD61)</f>
        <v>68</v>
      </c>
      <c r="AE68" s="66">
        <f>SUMIF(B3:B61, "North America", AE3:AE61)</f>
        <v>29</v>
      </c>
      <c r="AF68" s="66">
        <f>SUMIF(B3:B61, "North America", AF3:AF61)</f>
        <v>529</v>
      </c>
      <c r="AG68" s="66">
        <f>SUMIF(B3:B61, "North America", AG3:AG61)</f>
        <v>46</v>
      </c>
      <c r="AH68" s="66">
        <f>SUMIF(B3:B61, "North America", AH3:AH61)</f>
        <v>1</v>
      </c>
      <c r="AI68" s="66">
        <f>SUMIF(B3:B61, "North America", AI3:AI61)</f>
        <v>5270</v>
      </c>
      <c r="AJ68" s="68">
        <f>SUMIF(B3:B61, "North America", AJ3:AJ61)</f>
        <v>67</v>
      </c>
      <c r="AK68" s="66">
        <f>SUMIF(B3:B61, "North America", AK3:AK61)</f>
        <v>13240</v>
      </c>
      <c r="AL68" s="66"/>
      <c r="AM68" s="66">
        <f>SUMIF(B3:B61, "North America", AM3:AM61)</f>
        <v>412</v>
      </c>
      <c r="AN68" s="67"/>
      <c r="AO68" s="66">
        <f>SUMIF(B3:B61, "North America", AO3:AO61)</f>
        <v>18867</v>
      </c>
      <c r="AP68" s="66">
        <f>SUMIF(B3:B61, "North America", AP3:AP61)</f>
        <v>28</v>
      </c>
      <c r="AQ68" s="66">
        <f>SUMIF(B3:B61, "North America", AQ3:AQ61)</f>
        <v>19</v>
      </c>
      <c r="AR68" s="68">
        <f>SUMIF(B3:B61, "North America", AR3:AR61)</f>
        <v>3384</v>
      </c>
      <c r="AS68" s="66">
        <f>SUMIF(B3:B61, "North America", AS3:AS61)</f>
        <v>542</v>
      </c>
      <c r="AT68" s="66">
        <f>SUMIF(B3:B61, "North America", AT3:AT61)</f>
        <v>72</v>
      </c>
      <c r="AU68" s="66">
        <f>SUMIF(B3:B61, "North America", AU3:AU61)</f>
        <v>1814</v>
      </c>
      <c r="AV68" s="68">
        <f>SUMIF(B3:B61, "North America", AV3:AV61)</f>
        <v>584</v>
      </c>
      <c r="AW68" s="84"/>
    </row>
    <row r="69" spans="1:49" ht="16" x14ac:dyDescent="0.2">
      <c r="A69" s="69"/>
      <c r="B69" s="70" t="s">
        <v>96</v>
      </c>
      <c r="C69" s="88">
        <f>C68/D68</f>
        <v>4.0421216848673946</v>
      </c>
      <c r="D69" s="76">
        <f>D68/D68</f>
        <v>1</v>
      </c>
      <c r="E69" s="88">
        <f>E68/D68</f>
        <v>0.34477379095163807</v>
      </c>
      <c r="F69" s="88">
        <f>F68/D68</f>
        <v>1.4321372854914196</v>
      </c>
      <c r="G69" s="88">
        <f>G68/H68</f>
        <v>2.6143943826799299</v>
      </c>
      <c r="H69" s="76">
        <f>H68/H68</f>
        <v>1</v>
      </c>
      <c r="I69" s="88">
        <f>I68/H68</f>
        <v>6.3779988297249859E-2</v>
      </c>
      <c r="J69" s="88">
        <f>J68/H68</f>
        <v>0.5242832065535401</v>
      </c>
      <c r="K69" s="88">
        <f>K68/O68</f>
        <v>7.7721744289528327E-2</v>
      </c>
      <c r="L69" s="88">
        <f>L68/O68</f>
        <v>0.42212993177098784</v>
      </c>
      <c r="M69" s="88"/>
      <c r="N69" s="88">
        <f>N68/O68</f>
        <v>0.65114209433402548</v>
      </c>
      <c r="O69" s="76">
        <f>O68/O68</f>
        <v>1</v>
      </c>
      <c r="P69" s="76"/>
      <c r="Q69" s="88">
        <f>Q68/T68</f>
        <v>0.61421647819063008</v>
      </c>
      <c r="R69" s="88">
        <f>R68/T68</f>
        <v>0.77300631517109708</v>
      </c>
      <c r="S69" s="88">
        <f>S68/T68</f>
        <v>3.5012483477750038E-2</v>
      </c>
      <c r="T69" s="76">
        <f>T68/T68</f>
        <v>1</v>
      </c>
      <c r="U69" s="88">
        <f>U68/T68</f>
        <v>1.682332207372595</v>
      </c>
      <c r="V69" s="88">
        <f>V68/T68</f>
        <v>5.6983404317814658E-2</v>
      </c>
      <c r="W69" s="88">
        <f>W68/T68</f>
        <v>0.24147451901894551</v>
      </c>
      <c r="X69" s="88">
        <f>X68/AC68</f>
        <v>0.20588235294117646</v>
      </c>
      <c r="Y69" s="88">
        <f>Y68/AC68</f>
        <v>2.038770053475936E-2</v>
      </c>
      <c r="Z69" s="88">
        <f>Z68/AC68</f>
        <v>0.61853832442067735</v>
      </c>
      <c r="AA69" s="88">
        <f>AA68/AC68</f>
        <v>1.1160873440285204</v>
      </c>
      <c r="AB69" s="88">
        <f>AB68/AC68</f>
        <v>4.2557932263814616E-2</v>
      </c>
      <c r="AC69" s="76">
        <f>AC68/AC68</f>
        <v>1</v>
      </c>
      <c r="AD69" s="75">
        <f>AD68/AF68</f>
        <v>0.12854442344045369</v>
      </c>
      <c r="AE69" s="75">
        <f>AE68/AF68</f>
        <v>5.4820415879017016E-2</v>
      </c>
      <c r="AF69" s="76">
        <f>AF68/AF68</f>
        <v>1</v>
      </c>
      <c r="AG69" s="75">
        <f>AG68/AF68</f>
        <v>8.6956521739130432E-2</v>
      </c>
      <c r="AH69" s="75">
        <f>AH68/AF68</f>
        <v>1.890359168241966E-3</v>
      </c>
      <c r="AI69" s="75">
        <f>AI68/AF68</f>
        <v>9.9621928166351612</v>
      </c>
      <c r="AJ69" s="88">
        <f>AJ68/AF68</f>
        <v>0.12665406427221171</v>
      </c>
      <c r="AK69" s="77">
        <f>AK68/AK68</f>
        <v>1</v>
      </c>
      <c r="AL69" s="75"/>
      <c r="AM69" s="75">
        <f>AM68/AK68</f>
        <v>3.1117824773413898E-2</v>
      </c>
      <c r="AN69" s="75"/>
      <c r="AO69" s="75">
        <f>AO68/AK68</f>
        <v>1.425</v>
      </c>
      <c r="AP69" s="75">
        <f>AP68/AK68</f>
        <v>2.1148036253776435E-3</v>
      </c>
      <c r="AQ69" s="75">
        <f>AQ68/AK68</f>
        <v>1.4350453172205439E-3</v>
      </c>
      <c r="AR69" s="88">
        <f>AR68/AK68</f>
        <v>0.2555891238670695</v>
      </c>
      <c r="AS69" s="80">
        <f>AS68/AS68</f>
        <v>1</v>
      </c>
      <c r="AT69" s="81">
        <f>AT68/AS68</f>
        <v>0.13284132841328414</v>
      </c>
      <c r="AU69" s="79">
        <f>AU68/AS68</f>
        <v>3.3468634686346865</v>
      </c>
      <c r="AV69" s="91">
        <f>AV68/AS68</f>
        <v>1.0774907749077491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176</v>
      </c>
      <c r="D70" s="66">
        <f>SUMIF(B3:B61, "South America", D3:D61)</f>
        <v>66</v>
      </c>
      <c r="E70" s="66">
        <f>SUMIF(B3:B61, "South America", E3:E61)</f>
        <v>16</v>
      </c>
      <c r="F70" s="66">
        <f>SUMIF(B3:B61, "South America", F3:F61)</f>
        <v>118</v>
      </c>
      <c r="G70" s="66">
        <f>SUMIF(B3:B61, "South America", G3:G61)</f>
        <v>403</v>
      </c>
      <c r="H70" s="66">
        <f>SUMIF(B3:B61, "South America", H3:H61)</f>
        <v>151</v>
      </c>
      <c r="I70" s="66">
        <f>SUMIF(B3:B61, "South America", I3:I61)</f>
        <v>16</v>
      </c>
      <c r="J70" s="66">
        <f>SUMIF(B3:B61, "South America", J3:J61)</f>
        <v>99</v>
      </c>
      <c r="K70" s="66">
        <f>SUMIF(B3:B61, "South America", K3:K61)</f>
        <v>24</v>
      </c>
      <c r="L70" s="66">
        <f>SUMIF(B3:B61, "South America", L3:L61)</f>
        <v>112</v>
      </c>
      <c r="N70" s="66">
        <f>SUMIF(B3:B61, "South America", O3:O61)</f>
        <v>563</v>
      </c>
      <c r="O70" s="66">
        <f>SUMIF(B3:B61, "South America", P3:P61)</f>
        <v>582</v>
      </c>
      <c r="P70" s="66"/>
      <c r="Q70" s="66">
        <f>SUMIF(B3:B61, "South America", Q3:Q61)</f>
        <v>2809</v>
      </c>
      <c r="R70" s="66">
        <f>SUMIF(B3:B61, "South America", R3:R61)</f>
        <v>1211</v>
      </c>
      <c r="S70" s="66">
        <f>SUMIF(B3:B61, "South America", S3:S61)</f>
        <v>103</v>
      </c>
      <c r="T70" s="66">
        <f>SUMIF(B3:B61, "South America", T3:T61)</f>
        <v>7084</v>
      </c>
      <c r="U70" s="66">
        <f>SUMIF(B3:B61, "South America", U3:U61)</f>
        <v>6538</v>
      </c>
      <c r="V70" s="66">
        <f>SUMIF(B3:B61, "South America", V3:V61)</f>
        <v>130</v>
      </c>
      <c r="W70" s="66">
        <f>SUMIF(B3:B61, "South America", W3:W61)</f>
        <v>1729</v>
      </c>
      <c r="X70" s="66">
        <f>SUMIF(B3:B61, "South America", X3:X61)</f>
        <v>133</v>
      </c>
      <c r="Y70" s="66">
        <f>SUMIF(B3:B61, "South America", Y3:Y61)</f>
        <v>28</v>
      </c>
      <c r="Z70" s="66">
        <f>SUMIF(B3:B61, "South America", Z3:Z61)</f>
        <v>1158</v>
      </c>
      <c r="AA70" s="66">
        <f>SUMIF(B3:B61, "South America", AA3:AA61)</f>
        <v>2459</v>
      </c>
      <c r="AB70" s="68">
        <f>SUMIF(B3:B61, "South America", AB3:AB61)</f>
        <v>24</v>
      </c>
      <c r="AC70" s="68">
        <f>SUMIF(B3:B61, "South America", AC3:AC61)</f>
        <v>1818</v>
      </c>
      <c r="AD70" s="66">
        <f>SUMIF(B3:B61, "South America", AD3:AD61)</f>
        <v>1</v>
      </c>
      <c r="AE70" s="66">
        <f>SUMIF(B3:B61, "South America", AE3:AE61)</f>
        <v>2</v>
      </c>
      <c r="AF70" s="66">
        <f>SUMIF(B3:B61, "South America", AF3:AF61)</f>
        <v>154</v>
      </c>
      <c r="AG70" s="66">
        <f>SUMIF(B3:B61, "South America", AG3:AG61)</f>
        <v>23</v>
      </c>
      <c r="AH70" s="66">
        <f>SUMIF(B3:B61, "South America", AH3:AH61)</f>
        <v>3</v>
      </c>
      <c r="AI70" s="66">
        <f>SUMIF(B3:B61, "South America", AI3:AI61)</f>
        <v>1115</v>
      </c>
      <c r="AJ70" s="68">
        <f>SUMIF(B3:B61, "South America", AJ3:AJ61)</f>
        <v>90</v>
      </c>
      <c r="AK70" s="66">
        <f>SUMIF(B3:B61, "South America", AK3:AK61)</f>
        <v>3180</v>
      </c>
      <c r="AL70" s="66"/>
      <c r="AM70" s="66">
        <f>SUMIF(B3:B61, "South America", AM3:AM61)</f>
        <v>182</v>
      </c>
      <c r="AN70" s="67"/>
      <c r="AO70" s="66">
        <f>SUMIF(B3:B61, "South America", AO3:AO61)</f>
        <v>3559</v>
      </c>
      <c r="AP70" s="66">
        <f>SUMIF(B3:B61, "South America", AP3:AP61)</f>
        <v>2</v>
      </c>
      <c r="AQ70" s="66">
        <f>SUMIF(B3:B61, "South America", AQ3:AQ61)</f>
        <v>4</v>
      </c>
      <c r="AR70" s="68">
        <f>SUMIF(B3:B61, "South America", AR3:AR61)</f>
        <v>1036</v>
      </c>
      <c r="AS70" s="66">
        <f>SUMIF(B3:B61, "South America", AS3:AS61)</f>
        <v>406</v>
      </c>
      <c r="AT70" s="66">
        <f>SUMIF(B3:B61, "South America", AT3:AT61)</f>
        <v>3</v>
      </c>
      <c r="AU70" s="66">
        <f>SUMIF(B3:B61, "South America", AU3:AU61)</f>
        <v>566</v>
      </c>
      <c r="AV70" s="68">
        <f>SUMIF(B3:B61, "South America", AV3:AV61)</f>
        <v>87</v>
      </c>
      <c r="AW70" s="84"/>
    </row>
    <row r="71" spans="1:49" ht="16" x14ac:dyDescent="0.2">
      <c r="A71" s="63"/>
      <c r="B71" s="70" t="s">
        <v>96</v>
      </c>
      <c r="C71" s="88">
        <f>C70/D70</f>
        <v>2.6666666666666665</v>
      </c>
      <c r="D71" s="76">
        <f>D70/D70</f>
        <v>1</v>
      </c>
      <c r="E71" s="88">
        <f>E70/D70</f>
        <v>0.24242424242424243</v>
      </c>
      <c r="F71" s="88">
        <f>F70/D70</f>
        <v>1.7878787878787878</v>
      </c>
      <c r="G71" s="88">
        <f>G70/H70</f>
        <v>2.6688741721854305</v>
      </c>
      <c r="H71" s="76">
        <f>H70/H70</f>
        <v>1</v>
      </c>
      <c r="I71" s="88">
        <f>I70/H70</f>
        <v>0.10596026490066225</v>
      </c>
      <c r="J71" s="88">
        <f>J70/H70</f>
        <v>0.6556291390728477</v>
      </c>
      <c r="K71" s="88">
        <f>K70/O70</f>
        <v>4.1237113402061855E-2</v>
      </c>
      <c r="L71" s="88">
        <f>L70/O70</f>
        <v>0.19243986254295534</v>
      </c>
      <c r="M71" s="88"/>
      <c r="N71" s="88">
        <f>N70/O70</f>
        <v>0.96735395189003437</v>
      </c>
      <c r="O71" s="76">
        <f>O70/O70</f>
        <v>1</v>
      </c>
      <c r="P71" s="76"/>
      <c r="Q71" s="88">
        <f>Q70/T70</f>
        <v>0.39652738565782042</v>
      </c>
      <c r="R71" s="88">
        <f>R70/T70</f>
        <v>0.17094861660079053</v>
      </c>
      <c r="S71" s="88">
        <f>S70/T70</f>
        <v>1.4539808018068888E-2</v>
      </c>
      <c r="T71" s="76">
        <f>T70/T70</f>
        <v>1</v>
      </c>
      <c r="U71" s="88">
        <f>U70/T70</f>
        <v>0.92292490118577075</v>
      </c>
      <c r="V71" s="88">
        <f>V70/T70</f>
        <v>1.8351214003387916E-2</v>
      </c>
      <c r="W71" s="88">
        <f>W70/T70</f>
        <v>0.2440711462450593</v>
      </c>
      <c r="X71" s="88">
        <f>X70/AC70</f>
        <v>7.3157315731573164E-2</v>
      </c>
      <c r="Y71" s="88">
        <f>Y70/AC70</f>
        <v>1.5401540154015401E-2</v>
      </c>
      <c r="Z71" s="88">
        <f>Z70/AC70</f>
        <v>0.63696369636963701</v>
      </c>
      <c r="AA71" s="88">
        <f>AA70/AC70</f>
        <v>1.3525852585258527</v>
      </c>
      <c r="AB71" s="88">
        <f>AB70/AC70</f>
        <v>1.3201320132013201E-2</v>
      </c>
      <c r="AC71" s="76">
        <f>AC70/AC70</f>
        <v>1</v>
      </c>
      <c r="AD71" s="75">
        <f>AD70/AF70</f>
        <v>6.4935064935064939E-3</v>
      </c>
      <c r="AE71" s="75">
        <f>AE70/AF70</f>
        <v>1.2987012987012988E-2</v>
      </c>
      <c r="AF71" s="76">
        <f>AF70/AF70</f>
        <v>1</v>
      </c>
      <c r="AG71" s="75">
        <f>AG70/AF70</f>
        <v>0.14935064935064934</v>
      </c>
      <c r="AH71" s="75">
        <f>AH70/AF70</f>
        <v>1.948051948051948E-2</v>
      </c>
      <c r="AI71" s="75">
        <f>AI70/AF70</f>
        <v>7.2402597402597406</v>
      </c>
      <c r="AJ71" s="88">
        <f>AJ70/AF70</f>
        <v>0.58441558441558439</v>
      </c>
      <c r="AK71" s="77">
        <f>AK70/AK70</f>
        <v>1</v>
      </c>
      <c r="AL71" s="75"/>
      <c r="AM71" s="75">
        <f>AM70/AK70</f>
        <v>5.7232704402515724E-2</v>
      </c>
      <c r="AN71" s="75"/>
      <c r="AO71" s="75">
        <f>AO70/AK70</f>
        <v>1.1191823899371069</v>
      </c>
      <c r="AP71" s="75">
        <f>AP70/AK70</f>
        <v>6.2893081761006286E-4</v>
      </c>
      <c r="AQ71" s="75">
        <f>AQ70/AK70</f>
        <v>1.2578616352201257E-3</v>
      </c>
      <c r="AR71" s="88">
        <f>AR70/AK70</f>
        <v>0.32578616352201256</v>
      </c>
      <c r="AS71" s="80">
        <f>AS70/AS70</f>
        <v>1</v>
      </c>
      <c r="AT71" s="81">
        <f>AT70/AS70</f>
        <v>7.3891625615763543E-3</v>
      </c>
      <c r="AU71" s="79">
        <f>AU70/AS70</f>
        <v>1.3940886699507389</v>
      </c>
      <c r="AV71" s="91">
        <f>AV70/AS70</f>
        <v>0.21428571428571427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2155</v>
      </c>
      <c r="D72" s="66">
        <f>SUMIF(B3:B61, "Asia &amp; Pacific", D3:D61)</f>
        <v>691</v>
      </c>
      <c r="E72" s="66">
        <f>SUMIF(B3:B61, "Asia &amp; Pacific", E3:E61)</f>
        <v>174</v>
      </c>
      <c r="F72" s="66">
        <f>SUMIF(B3:B61, "Asia &amp; Pacific", F3:F61)</f>
        <v>783</v>
      </c>
      <c r="G72" s="66">
        <f>SUMIF(B3:B61, "Asia &amp; Pacific", G3:G61)</f>
        <v>4217</v>
      </c>
      <c r="H72" s="66">
        <f>SUMIF(B3:B61, "Asia &amp; Pacific", H3:H61)</f>
        <v>1772</v>
      </c>
      <c r="I72" s="66">
        <f>SUMIF(B3:B61, "Asia &amp; Pacific", I3:I61)</f>
        <v>72</v>
      </c>
      <c r="J72" s="66">
        <f>SUMIF(B3:B61, "Asia &amp; Pacific", J3:J61)</f>
        <v>1308</v>
      </c>
      <c r="K72" s="66">
        <f>SUMIF(B3:B61, "Asia &amp; Pacific", K3:K61)</f>
        <v>104</v>
      </c>
      <c r="L72" s="66">
        <f>SUMIF(B3:B61, "Asia &amp; Pacific", L3:L61)</f>
        <v>1249</v>
      </c>
      <c r="N72" s="66">
        <f>SUMIF(B3:B61, "Asia &amp; Pacific", O3:O61)</f>
        <v>3675</v>
      </c>
      <c r="O72" s="66">
        <f>SUMIF(B3:B61, "Asia &amp; Pacific", P3:P61)</f>
        <v>3072</v>
      </c>
      <c r="P72" s="66"/>
      <c r="Q72" s="66">
        <f>SUMIF(B3:B61, "Asia &amp; Pacific", Q3:Q61)</f>
        <v>20807</v>
      </c>
      <c r="R72" s="66">
        <f>SUMIF(B3:B61, "Asia &amp; Pacific", R3:R61)</f>
        <v>14419</v>
      </c>
      <c r="S72" s="66">
        <f>SUMIF(B3:B61, "Asia &amp; Pacific", S3:S61)</f>
        <v>622</v>
      </c>
      <c r="T72" s="66">
        <f>SUMIF(B3:B61, "Asia &amp; Pacific", T3:T61)</f>
        <v>49193</v>
      </c>
      <c r="U72" s="66">
        <f>SUMIF(B3:B61, "Asia &amp; Pacific", U3:U61)</f>
        <v>38534</v>
      </c>
      <c r="V72" s="66">
        <f>SUMIF(B3:B61, "Asia &amp; Pacific", V3:V61)</f>
        <v>727</v>
      </c>
      <c r="W72" s="66">
        <f>SUMIF(B3:B61, "Asia &amp; Pacific", W3:W61)</f>
        <v>8915</v>
      </c>
      <c r="X72" s="66">
        <f>SUMIF(B3:B61, "Asia &amp; Pacific", X3:X61)</f>
        <v>1826</v>
      </c>
      <c r="Y72" s="66">
        <f>SUMIF(B3:B61, "Asia &amp; Pacific", Y3:Y61)</f>
        <v>354</v>
      </c>
      <c r="Z72" s="66">
        <f>SUMIF(B3:B61, "Asia &amp; Pacific", Z3:Z61)</f>
        <v>10240</v>
      </c>
      <c r="AA72" s="66">
        <f>SUMIF(B3:B61, "Asia &amp; Pacific", AA3:AA61)</f>
        <v>22151</v>
      </c>
      <c r="AB72" s="68">
        <f>SUMIF(B3:B61, "Asia &amp; Pacific", AB3:AB61)</f>
        <v>275</v>
      </c>
      <c r="AC72" s="68">
        <f>SUMIF(B3:B61, "Asia &amp; Pacific", AC3:AC61)</f>
        <v>9464</v>
      </c>
      <c r="AD72" s="66">
        <f>SUMIF(B3:B61, "Asia &amp; Pacific", AD3:AD61)</f>
        <v>66</v>
      </c>
      <c r="AE72" s="66">
        <f>SUMIF(B3:B61, "Asia &amp; Pacific", AE3:AE61)</f>
        <v>22</v>
      </c>
      <c r="AF72" s="66">
        <f>SUMIF(B3:B61, "Asia &amp; Pacific", AF3:AF61)</f>
        <v>1463</v>
      </c>
      <c r="AG72" s="66">
        <f>SUMIF(B3:B61, "Asia &amp; Pacific", AG3:AG61)</f>
        <v>56</v>
      </c>
      <c r="AH72" s="66">
        <f>SUMIF(B3:B61, "Asia &amp; Pacific", AH3:AH61)</f>
        <v>8</v>
      </c>
      <c r="AI72" s="66">
        <f>SUMIF(B3:B61, "Asia &amp; Pacific", AI3:AI61)</f>
        <v>7971</v>
      </c>
      <c r="AJ72" s="68">
        <f>SUMIF(B3:B61, "Asia &amp; Pacific", AJ3:AJ61)</f>
        <v>109</v>
      </c>
      <c r="AK72" s="66">
        <f>SUMIF(B3:B61, "Asia &amp; Pacific", AK3:AK61)</f>
        <v>19366</v>
      </c>
      <c r="AL72" s="66"/>
      <c r="AM72" s="66">
        <f>SUMIF(B3:B61, "Asia &amp; Pacific", AM3:AM61)</f>
        <v>575</v>
      </c>
      <c r="AN72" s="67"/>
      <c r="AO72" s="66">
        <f>SUMIF(B3:B61, "Asia &amp; Pacific", AO3:AO61)</f>
        <v>22052</v>
      </c>
      <c r="AP72" s="66">
        <f>SUMIF(B3:B61, "Asia &amp; Pacific", AP3:AP61)</f>
        <v>39</v>
      </c>
      <c r="AQ72" s="66">
        <f>SUMIF(B3:B61, "Asia &amp; Pacific", AQ3:AQ61)</f>
        <v>35</v>
      </c>
      <c r="AR72" s="68">
        <f>SUMIF(B3:B61, "Asia &amp; Pacific", AR3:AR61)</f>
        <v>5173</v>
      </c>
      <c r="AS72" s="66">
        <f>SUMIF(B3:B61, "Asia &amp; Pacific", AS3:AS61)</f>
        <v>3338</v>
      </c>
      <c r="AT72" s="66">
        <f>SUMIF(B3:B61, "Asia &amp; Pacific", AT3:AT61)</f>
        <v>60</v>
      </c>
      <c r="AU72" s="66">
        <f>SUMIF(B3:B61, "Asia &amp; Pacific", AU3:AU61)</f>
        <v>4446</v>
      </c>
      <c r="AV72" s="68">
        <f>SUMIF(B3:B61, "Asia &amp; Pacific", AV3:AV61)</f>
        <v>619</v>
      </c>
      <c r="AW72" s="63"/>
    </row>
    <row r="73" spans="1:49" ht="16" x14ac:dyDescent="0.2">
      <c r="A73" s="63"/>
      <c r="B73" s="70" t="s">
        <v>96</v>
      </c>
      <c r="C73" s="88">
        <f>C72/D72</f>
        <v>3.1186685962373373</v>
      </c>
      <c r="D73" s="76">
        <f>D72/D72</f>
        <v>1</v>
      </c>
      <c r="E73" s="88">
        <f>E72/D72</f>
        <v>0.25180897250361794</v>
      </c>
      <c r="F73" s="88">
        <f>F72/D72</f>
        <v>1.1331403762662808</v>
      </c>
      <c r="G73" s="88">
        <f>G72/H72</f>
        <v>2.3797968397291198</v>
      </c>
      <c r="H73" s="76">
        <f>H72/H72</f>
        <v>1</v>
      </c>
      <c r="I73" s="88">
        <f>I72/H72</f>
        <v>4.0632054176072234E-2</v>
      </c>
      <c r="J73" s="88">
        <f>J72/H72</f>
        <v>0.73814898419864561</v>
      </c>
      <c r="K73" s="88">
        <f>K72/O72</f>
        <v>3.3854166666666664E-2</v>
      </c>
      <c r="L73" s="88">
        <f>L72/O72</f>
        <v>0.40657552083333331</v>
      </c>
      <c r="M73" s="88"/>
      <c r="N73" s="88">
        <f>N72/O72</f>
        <v>1.1962890625</v>
      </c>
      <c r="O73" s="76">
        <f>O72/O72</f>
        <v>1</v>
      </c>
      <c r="P73" s="76"/>
      <c r="Q73" s="88">
        <f>Q72/T72</f>
        <v>0.42296668225153983</v>
      </c>
      <c r="R73" s="88">
        <f>R72/T72</f>
        <v>0.29311080844835646</v>
      </c>
      <c r="S73" s="88">
        <f>S72/T72</f>
        <v>1.2644075376577968E-2</v>
      </c>
      <c r="T73" s="76">
        <f>T72/T72</f>
        <v>1</v>
      </c>
      <c r="U73" s="88">
        <f>U72/T72</f>
        <v>0.78332283048401197</v>
      </c>
      <c r="V73" s="88">
        <f>V72/T72</f>
        <v>1.4778525399955278E-2</v>
      </c>
      <c r="W73" s="88">
        <f>W72/T72</f>
        <v>0.18122497103246396</v>
      </c>
      <c r="X73" s="88">
        <f>X72/AC72</f>
        <v>0.19294167371090448</v>
      </c>
      <c r="Y73" s="88">
        <f>Y72/AC72</f>
        <v>3.7404902789518177E-2</v>
      </c>
      <c r="Z73" s="88">
        <f>Z72/AC72</f>
        <v>1.0819949281487744</v>
      </c>
      <c r="AA73" s="88">
        <f>AA72/AC72</f>
        <v>2.3405536770921387</v>
      </c>
      <c r="AB73" s="88">
        <f>AB72/AC72</f>
        <v>2.9057480980557902E-2</v>
      </c>
      <c r="AC73" s="76">
        <f>AC72/AC72</f>
        <v>1</v>
      </c>
      <c r="AD73" s="75">
        <f>AD72/AF72</f>
        <v>4.5112781954887216E-2</v>
      </c>
      <c r="AE73" s="75">
        <f>AE72/AF72</f>
        <v>1.5037593984962405E-2</v>
      </c>
      <c r="AF73" s="76">
        <f>AF72/AF72</f>
        <v>1</v>
      </c>
      <c r="AG73" s="75">
        <f>AG72/AF72</f>
        <v>3.8277511961722487E-2</v>
      </c>
      <c r="AH73" s="75">
        <f>AH72/AF72</f>
        <v>5.4682159945317844E-3</v>
      </c>
      <c r="AI73" s="75">
        <f>AI72/AF72</f>
        <v>5.4483937115516063</v>
      </c>
      <c r="AJ73" s="88">
        <f>AJ72/AF72</f>
        <v>7.4504442925495559E-2</v>
      </c>
      <c r="AK73" s="77">
        <f>AK72/AK72</f>
        <v>1</v>
      </c>
      <c r="AL73" s="75"/>
      <c r="AM73" s="75">
        <f>AM72/AK72</f>
        <v>2.9691211401425176E-2</v>
      </c>
      <c r="AN73" s="75"/>
      <c r="AO73" s="75">
        <f>AO72/AK72</f>
        <v>1.1386966849117008</v>
      </c>
      <c r="AP73" s="75">
        <f>AP72/AK72</f>
        <v>2.0138386863575337E-3</v>
      </c>
      <c r="AQ73" s="75">
        <f>AQ72/AK72</f>
        <v>1.8072911287824022E-3</v>
      </c>
      <c r="AR73" s="88">
        <f>AR72/AK72</f>
        <v>0.26711762883403906</v>
      </c>
      <c r="AS73" s="80">
        <f>AS72/AS72</f>
        <v>1</v>
      </c>
      <c r="AT73" s="81">
        <f>AT72/AS72</f>
        <v>1.7974835230677052E-2</v>
      </c>
      <c r="AU73" s="79">
        <f>AU72/AS72</f>
        <v>1.3319352905931696</v>
      </c>
      <c r="AV73" s="91">
        <f>AV72/AS72</f>
        <v>0.18544038346315159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97</v>
      </c>
      <c r="D74" s="66">
        <f>SUMIF(B3:B61, "Africa", D3:D61)</f>
        <v>65</v>
      </c>
      <c r="E74" s="66">
        <f>SUMIF(B3:B61, "Africa", E3:E61)</f>
        <v>15</v>
      </c>
      <c r="F74" s="66">
        <f>SUMIF(B3:B61, "Africa", F3:F61)</f>
        <v>56</v>
      </c>
      <c r="G74" s="66">
        <f>SUMIF(B3:B61, "Africa", G3:G61)</f>
        <v>297</v>
      </c>
      <c r="H74" s="66">
        <f>SUMIF(B3:B61, "Africa", H3:H61)</f>
        <v>96</v>
      </c>
      <c r="I74" s="66">
        <f>SUMIF(B3:B61, "Africa", I3:I61)</f>
        <v>4</v>
      </c>
      <c r="J74" s="66">
        <f>SUMIF(B3:B61, "Africa", J3:J61)</f>
        <v>27</v>
      </c>
      <c r="K74" s="66">
        <f>SUMIF(B3:B61, "Africa", K3:K61)</f>
        <v>2</v>
      </c>
      <c r="L74" s="66">
        <f>SUMIF(B3:B61, "Africa", L3:L61)</f>
        <v>33</v>
      </c>
      <c r="N74" s="66">
        <f>SUMIF(B3:B61, "Africa", O3:O61)</f>
        <v>207</v>
      </c>
      <c r="O74" s="66">
        <f>SUMIF(B3:B61, "Africa", P3:P61)</f>
        <v>125</v>
      </c>
      <c r="P74" s="66"/>
      <c r="Q74" s="66">
        <f>SUMIF(B3:B61, "Africa", Q3:Q61)</f>
        <v>1902</v>
      </c>
      <c r="R74" s="66">
        <f>SUMIF(B3:B61, "Africa", R3:R61)</f>
        <v>487</v>
      </c>
      <c r="S74" s="66">
        <f>SUMIF(B3:B61, "Africa", S3:S61)</f>
        <v>31</v>
      </c>
      <c r="T74" s="66">
        <f>SUMIF(B3:B61, "Africa", T3:T61)</f>
        <v>3023</v>
      </c>
      <c r="U74" s="66">
        <f>SUMIF(B3:B61, "Africa", U3:U61)</f>
        <v>1734</v>
      </c>
      <c r="V74" s="66">
        <f>SUMIF(B3:B61, "Africa", V3:V61)</f>
        <v>33</v>
      </c>
      <c r="W74" s="66">
        <f>SUMIF(B3:B61, "Africa", W3:W61)</f>
        <v>608</v>
      </c>
      <c r="X74" s="66">
        <f>SUMIF(B3:B61, "Africa", X3:X61)</f>
        <v>67</v>
      </c>
      <c r="Y74" s="66">
        <f>SUMIF(B3:B61, "Africa", Y3:Y61)</f>
        <v>19</v>
      </c>
      <c r="Z74" s="66">
        <f>SUMIF(B3:B61, "Africa", Z3:Z61)</f>
        <v>421</v>
      </c>
      <c r="AA74" s="66">
        <f>SUMIF(B3:B61, "Africa", AA3:AA61)</f>
        <v>1175</v>
      </c>
      <c r="AB74" s="68">
        <f>SUMIF(B3:B61, "Africa", AB3:AB61)</f>
        <v>8</v>
      </c>
      <c r="AC74" s="68">
        <f>SUMIF(B3:B61, "Africa", AC3:AC61)</f>
        <v>641</v>
      </c>
      <c r="AD74" s="66">
        <f>SUMIF(B3:B61, "Africa", AD3:AD61)</f>
        <v>1</v>
      </c>
      <c r="AE74" s="66">
        <f>SUMIF(B3:B61, "Africa", AE3:AE61)</f>
        <v>0</v>
      </c>
      <c r="AF74" s="66">
        <f>SUMIF(B3:B61, "Africa", AF3:AF61)</f>
        <v>103</v>
      </c>
      <c r="AG74" s="66">
        <f>SUMIF(B3:B61, "Africa", AG3:AG61)</f>
        <v>5</v>
      </c>
      <c r="AH74" s="66">
        <f>SUMIF(B3:B61, "Africa", AH3:AH61)</f>
        <v>4</v>
      </c>
      <c r="AI74" s="66">
        <f>SUMIF(B3:B61, "Africa", AI3:AI61)</f>
        <v>393</v>
      </c>
      <c r="AJ74" s="68">
        <f>SUMIF(B3:B61, "Africa", AJ3:AJ61)</f>
        <v>18</v>
      </c>
      <c r="AK74" s="66">
        <f>SUMIF(B3:B61, "Africa", AK3:AK61)</f>
        <v>1580</v>
      </c>
      <c r="AL74" s="66"/>
      <c r="AM74" s="66">
        <f>SUMIF(B3:B61, "Africa", AM3:AM61)</f>
        <v>53</v>
      </c>
      <c r="AN74" s="67"/>
      <c r="AO74" s="66">
        <f>SUMIF(B3:B61, "Africa", AO3:AO61)</f>
        <v>1173</v>
      </c>
      <c r="AP74" s="66">
        <f>SUMIF(B3:B61, "Africa", AP3:AP61)</f>
        <v>2</v>
      </c>
      <c r="AQ74" s="66">
        <f>SUMIF(B3:B61, "Africa", AQ3:AQ61)</f>
        <v>1</v>
      </c>
      <c r="AR74" s="68">
        <f>SUMIF(B3:B61, "Africa", AR3:AR61)</f>
        <v>430</v>
      </c>
      <c r="AS74" s="66">
        <f>SUMIF(B3:B61, "Africa", AS3:AS61)</f>
        <v>224</v>
      </c>
      <c r="AT74" s="66">
        <f>SUMIF(B3:B61, "Africa", AT3:AT61)</f>
        <v>12</v>
      </c>
      <c r="AU74" s="66">
        <f>SUMIF(B3:B61, "Africa", AU3:AU61)</f>
        <v>237</v>
      </c>
      <c r="AV74" s="68">
        <f>SUMIF(B3:B61, "Africa", AV3:AV61)</f>
        <v>111</v>
      </c>
      <c r="AW74" s="63"/>
    </row>
    <row r="75" spans="1:49" ht="16" x14ac:dyDescent="0.2">
      <c r="A75" s="63"/>
      <c r="B75" s="70" t="s">
        <v>96</v>
      </c>
      <c r="C75" s="88">
        <f>C74/D74</f>
        <v>1.4923076923076923</v>
      </c>
      <c r="D75" s="76">
        <f>D74/D74</f>
        <v>1</v>
      </c>
      <c r="E75" s="88">
        <f>E74/D74</f>
        <v>0.23076923076923078</v>
      </c>
      <c r="F75" s="88">
        <f>F74/D74</f>
        <v>0.86153846153846159</v>
      </c>
      <c r="G75" s="88">
        <f>G74/H74</f>
        <v>3.09375</v>
      </c>
      <c r="H75" s="76">
        <f>H74/H74</f>
        <v>1</v>
      </c>
      <c r="I75" s="88">
        <f>I74/H74</f>
        <v>4.1666666666666664E-2</v>
      </c>
      <c r="J75" s="88">
        <f>J74/H74</f>
        <v>0.28125</v>
      </c>
      <c r="K75" s="88">
        <f>K74/O74</f>
        <v>1.6E-2</v>
      </c>
      <c r="L75" s="88">
        <f>L74/O74</f>
        <v>0.26400000000000001</v>
      </c>
      <c r="M75" s="88"/>
      <c r="N75" s="88">
        <f>N74/O74</f>
        <v>1.6559999999999999</v>
      </c>
      <c r="O75" s="76">
        <f>O74/O74</f>
        <v>1</v>
      </c>
      <c r="P75" s="76"/>
      <c r="Q75" s="88">
        <f>Q74/T74</f>
        <v>0.62917631491895465</v>
      </c>
      <c r="R75" s="88">
        <f>R74/T74</f>
        <v>0.16109824677472709</v>
      </c>
      <c r="S75" s="88">
        <f>S74/T74</f>
        <v>1.0254713860403573E-2</v>
      </c>
      <c r="T75" s="76">
        <f>T74/T74</f>
        <v>1</v>
      </c>
      <c r="U75" s="88">
        <f>U74/T74</f>
        <v>0.57360238173999334</v>
      </c>
      <c r="V75" s="88">
        <f>V74/T74</f>
        <v>1.0916308303010255E-2</v>
      </c>
      <c r="W75" s="88">
        <f>W74/T74</f>
        <v>0.20112471055243136</v>
      </c>
      <c r="X75" s="88">
        <f>X74/AC74</f>
        <v>0.10452418096723869</v>
      </c>
      <c r="Y75" s="88">
        <f>Y74/AC74</f>
        <v>2.9641185647425898E-2</v>
      </c>
      <c r="Z75" s="88">
        <f>Z74/AC74</f>
        <v>0.65678627145085799</v>
      </c>
      <c r="AA75" s="88">
        <f>AA74/AC74</f>
        <v>1.8330733229329172</v>
      </c>
      <c r="AB75" s="88">
        <f>AB74/AC74</f>
        <v>1.2480499219968799E-2</v>
      </c>
      <c r="AC75" s="76">
        <f>AC74/AC74</f>
        <v>1</v>
      </c>
      <c r="AD75" s="75">
        <f>AD74/AF74</f>
        <v>9.7087378640776691E-3</v>
      </c>
      <c r="AE75" s="75">
        <f>AE74/AF74</f>
        <v>0</v>
      </c>
      <c r="AF75" s="76">
        <f>AF74/AF74</f>
        <v>1</v>
      </c>
      <c r="AG75" s="75">
        <f>AG74/AF74</f>
        <v>4.8543689320388349E-2</v>
      </c>
      <c r="AH75" s="75">
        <f>AH74/AF74</f>
        <v>3.8834951456310676E-2</v>
      </c>
      <c r="AI75" s="75">
        <f>AI74/AF74</f>
        <v>3.8155339805825244</v>
      </c>
      <c r="AJ75" s="88">
        <f>AJ74/AF74</f>
        <v>0.17475728155339806</v>
      </c>
      <c r="AK75" s="77">
        <f>AK74/AK74</f>
        <v>1</v>
      </c>
      <c r="AL75" s="75"/>
      <c r="AM75" s="75">
        <f>AM74/AK74</f>
        <v>3.3544303797468353E-2</v>
      </c>
      <c r="AN75" s="75"/>
      <c r="AO75" s="75">
        <f>AO74/AK74</f>
        <v>0.7424050632911392</v>
      </c>
      <c r="AP75" s="75">
        <f>AP74/AK74</f>
        <v>1.2658227848101266E-3</v>
      </c>
      <c r="AQ75" s="75">
        <f>AQ74/AK74</f>
        <v>6.329113924050633E-4</v>
      </c>
      <c r="AR75" s="88">
        <f>AR74/AK74</f>
        <v>0.27215189873417722</v>
      </c>
      <c r="AS75" s="80">
        <f>AS74/AS74</f>
        <v>1</v>
      </c>
      <c r="AT75" s="81">
        <f>AT74/AS74</f>
        <v>5.3571428571428568E-2</v>
      </c>
      <c r="AU75" s="79">
        <f>AU74/AS74</f>
        <v>1.0580357142857142</v>
      </c>
      <c r="AV75" s="91">
        <f>AV74/AS74</f>
        <v>0.4955357142857143</v>
      </c>
      <c r="AW75" s="63"/>
    </row>
  </sheetData>
  <mergeCells count="11">
    <mergeCell ref="AK1:AR1"/>
    <mergeCell ref="AS1:AV1"/>
    <mergeCell ref="AW1:AW2"/>
    <mergeCell ref="AX63:AY63"/>
    <mergeCell ref="AX64:AY64"/>
    <mergeCell ref="AD1:AJ1"/>
    <mergeCell ref="C1:F1"/>
    <mergeCell ref="G1:J1"/>
    <mergeCell ref="K1:O1"/>
    <mergeCell ref="Q1:W1"/>
    <mergeCell ref="X1:AC1"/>
  </mergeCell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B2FD-2542-4049-8E24-A0BC11638BB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7</v>
      </c>
      <c r="D3" s="101">
        <v>21</v>
      </c>
      <c r="E3" s="101">
        <v>178</v>
      </c>
      <c r="F3" s="101">
        <v>70</v>
      </c>
      <c r="G3" s="101">
        <v>6</v>
      </c>
      <c r="H3" s="101">
        <v>323</v>
      </c>
      <c r="I3" s="101">
        <v>589</v>
      </c>
      <c r="J3" s="101">
        <v>8</v>
      </c>
      <c r="K3" s="101">
        <v>413</v>
      </c>
      <c r="L3" s="101">
        <v>0</v>
      </c>
      <c r="M3" s="101">
        <v>0</v>
      </c>
      <c r="N3" s="101">
        <v>36</v>
      </c>
      <c r="O3" s="101">
        <v>2</v>
      </c>
      <c r="P3" s="101">
        <v>0</v>
      </c>
      <c r="Q3" s="101">
        <v>252</v>
      </c>
      <c r="R3" s="101">
        <v>4</v>
      </c>
      <c r="S3" s="101">
        <v>974</v>
      </c>
      <c r="T3" s="101">
        <v>38</v>
      </c>
      <c r="U3" s="101">
        <v>38</v>
      </c>
      <c r="V3" s="101">
        <v>1085</v>
      </c>
      <c r="W3" s="101">
        <v>1085</v>
      </c>
      <c r="X3" s="101">
        <v>1</v>
      </c>
      <c r="Y3" s="101">
        <v>3</v>
      </c>
      <c r="Z3" s="101">
        <v>258</v>
      </c>
      <c r="AA3" s="101">
        <v>64</v>
      </c>
      <c r="AB3" s="101">
        <v>3</v>
      </c>
      <c r="AC3" s="101">
        <v>209</v>
      </c>
      <c r="AD3" s="101">
        <v>29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142</v>
      </c>
      <c r="E4" s="101">
        <v>463</v>
      </c>
      <c r="F4" s="101">
        <v>105</v>
      </c>
      <c r="G4" s="101">
        <v>9</v>
      </c>
      <c r="H4" s="101">
        <v>349</v>
      </c>
      <c r="I4" s="101">
        <v>599</v>
      </c>
      <c r="J4" s="101">
        <v>5</v>
      </c>
      <c r="K4" s="101">
        <v>715</v>
      </c>
      <c r="L4" s="101">
        <v>21</v>
      </c>
      <c r="M4" s="101">
        <v>0</v>
      </c>
      <c r="N4" s="101">
        <v>61</v>
      </c>
      <c r="O4" s="101">
        <v>1</v>
      </c>
      <c r="P4" s="101">
        <v>0</v>
      </c>
      <c r="Q4" s="101">
        <v>522</v>
      </c>
      <c r="R4" s="101">
        <v>2</v>
      </c>
      <c r="S4" s="101">
        <v>1209</v>
      </c>
      <c r="T4" s="101">
        <v>17</v>
      </c>
      <c r="U4" s="101">
        <v>17</v>
      </c>
      <c r="V4" s="101">
        <v>2121</v>
      </c>
      <c r="W4" s="101">
        <v>2121</v>
      </c>
      <c r="X4" s="101">
        <v>0</v>
      </c>
      <c r="Y4" s="101">
        <v>0</v>
      </c>
      <c r="Z4" s="101">
        <v>487</v>
      </c>
      <c r="AA4" s="101">
        <v>64</v>
      </c>
      <c r="AB4" s="101">
        <v>3</v>
      </c>
      <c r="AC4" s="101">
        <v>268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6</v>
      </c>
      <c r="D5" s="101">
        <v>27</v>
      </c>
      <c r="E5" s="101">
        <v>171</v>
      </c>
      <c r="F5" s="101">
        <v>33</v>
      </c>
      <c r="G5" s="101">
        <v>2</v>
      </c>
      <c r="H5" s="101">
        <v>127</v>
      </c>
      <c r="I5" s="101">
        <v>383</v>
      </c>
      <c r="J5" s="101">
        <v>9</v>
      </c>
      <c r="K5" s="101">
        <v>285</v>
      </c>
      <c r="L5" s="101">
        <v>0</v>
      </c>
      <c r="M5" s="101">
        <v>0</v>
      </c>
      <c r="N5" s="101">
        <v>128</v>
      </c>
      <c r="O5" s="101">
        <v>4</v>
      </c>
      <c r="P5" s="101">
        <v>5</v>
      </c>
      <c r="Q5" s="101">
        <v>213</v>
      </c>
      <c r="R5" s="101">
        <v>12</v>
      </c>
      <c r="S5" s="101">
        <v>921</v>
      </c>
      <c r="T5" s="101">
        <v>72</v>
      </c>
      <c r="U5" s="101">
        <v>72</v>
      </c>
      <c r="V5" s="101">
        <v>575</v>
      </c>
      <c r="W5" s="101">
        <v>575</v>
      </c>
      <c r="X5" s="101">
        <v>1</v>
      </c>
      <c r="Y5" s="101">
        <v>11</v>
      </c>
      <c r="Z5" s="101">
        <v>298</v>
      </c>
      <c r="AA5" s="101">
        <v>37</v>
      </c>
      <c r="AB5" s="101">
        <v>2</v>
      </c>
      <c r="AC5" s="101">
        <v>76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2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3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66</v>
      </c>
      <c r="E7" s="101">
        <v>94</v>
      </c>
      <c r="F7" s="101">
        <v>52</v>
      </c>
      <c r="G7" s="101">
        <v>9</v>
      </c>
      <c r="H7" s="101">
        <v>219</v>
      </c>
      <c r="I7" s="101">
        <v>451</v>
      </c>
      <c r="J7" s="101">
        <v>18</v>
      </c>
      <c r="K7" s="101">
        <v>302</v>
      </c>
      <c r="L7" s="101">
        <v>8</v>
      </c>
      <c r="M7" s="101">
        <v>1</v>
      </c>
      <c r="N7" s="101">
        <v>52</v>
      </c>
      <c r="O7" s="101">
        <v>3</v>
      </c>
      <c r="P7" s="101">
        <v>1</v>
      </c>
      <c r="Q7" s="101">
        <v>243</v>
      </c>
      <c r="R7" s="101">
        <v>17</v>
      </c>
      <c r="S7" s="101">
        <v>1072</v>
      </c>
      <c r="T7" s="101">
        <v>24</v>
      </c>
      <c r="U7" s="101">
        <v>24</v>
      </c>
      <c r="V7" s="101">
        <v>814</v>
      </c>
      <c r="W7" s="101">
        <v>814</v>
      </c>
      <c r="X7" s="101">
        <v>17</v>
      </c>
      <c r="Y7" s="101">
        <v>22</v>
      </c>
      <c r="Z7" s="101">
        <v>70</v>
      </c>
      <c r="AA7" s="101">
        <v>50</v>
      </c>
      <c r="AB7" s="101">
        <v>8</v>
      </c>
      <c r="AC7" s="101">
        <v>118</v>
      </c>
      <c r="AD7" s="101">
        <v>80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30</v>
      </c>
      <c r="D8" s="101">
        <v>103</v>
      </c>
      <c r="E8" s="101">
        <v>745</v>
      </c>
      <c r="F8" s="101">
        <v>216</v>
      </c>
      <c r="G8" s="101">
        <v>12</v>
      </c>
      <c r="H8" s="101">
        <v>1301</v>
      </c>
      <c r="I8" s="101">
        <v>1897</v>
      </c>
      <c r="J8" s="101">
        <v>27</v>
      </c>
      <c r="K8" s="101">
        <v>1486</v>
      </c>
      <c r="L8" s="101">
        <v>4</v>
      </c>
      <c r="M8" s="101">
        <v>0</v>
      </c>
      <c r="N8" s="101">
        <v>208</v>
      </c>
      <c r="O8" s="101">
        <v>29</v>
      </c>
      <c r="P8" s="101">
        <v>3</v>
      </c>
      <c r="Q8" s="101">
        <v>1355</v>
      </c>
      <c r="R8" s="101">
        <v>56</v>
      </c>
      <c r="S8" s="101">
        <v>2590</v>
      </c>
      <c r="T8" s="101">
        <v>285</v>
      </c>
      <c r="U8" s="101">
        <v>285</v>
      </c>
      <c r="V8" s="101">
        <v>2736</v>
      </c>
      <c r="W8" s="101">
        <v>2736</v>
      </c>
      <c r="X8" s="101">
        <v>16</v>
      </c>
      <c r="Y8" s="101">
        <v>4</v>
      </c>
      <c r="Z8" s="101">
        <v>859</v>
      </c>
      <c r="AA8" s="101">
        <v>493</v>
      </c>
      <c r="AB8" s="101">
        <v>15</v>
      </c>
      <c r="AC8" s="101">
        <v>710</v>
      </c>
      <c r="AD8" s="101">
        <v>156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58</v>
      </c>
      <c r="D9" s="101">
        <v>311</v>
      </c>
      <c r="E9" s="101">
        <v>784</v>
      </c>
      <c r="F9" s="101">
        <v>487</v>
      </c>
      <c r="G9" s="101">
        <v>86</v>
      </c>
      <c r="H9" s="101">
        <v>1524</v>
      </c>
      <c r="I9" s="101">
        <v>2421</v>
      </c>
      <c r="J9" s="101">
        <v>56</v>
      </c>
      <c r="K9" s="101">
        <v>2204</v>
      </c>
      <c r="L9" s="101">
        <v>31</v>
      </c>
      <c r="M9" s="101">
        <v>2</v>
      </c>
      <c r="N9" s="101">
        <v>134</v>
      </c>
      <c r="O9" s="101">
        <v>5</v>
      </c>
      <c r="P9" s="101">
        <v>0</v>
      </c>
      <c r="Q9" s="101">
        <v>1077</v>
      </c>
      <c r="R9" s="101">
        <v>45</v>
      </c>
      <c r="S9" s="101">
        <v>2991</v>
      </c>
      <c r="T9" s="101">
        <v>76</v>
      </c>
      <c r="U9" s="101">
        <v>76</v>
      </c>
      <c r="V9" s="101">
        <v>4840</v>
      </c>
      <c r="W9" s="101">
        <v>4840</v>
      </c>
      <c r="X9" s="101">
        <v>12</v>
      </c>
      <c r="Y9" s="101">
        <v>6</v>
      </c>
      <c r="Z9" s="101">
        <v>205</v>
      </c>
      <c r="AA9" s="101">
        <v>186</v>
      </c>
      <c r="AB9" s="101">
        <v>12</v>
      </c>
      <c r="AC9" s="101">
        <v>655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59</v>
      </c>
      <c r="F10" s="101">
        <v>13</v>
      </c>
      <c r="G10" s="101">
        <v>3</v>
      </c>
      <c r="H10" s="101">
        <v>119</v>
      </c>
      <c r="I10" s="101">
        <v>374</v>
      </c>
      <c r="J10" s="101">
        <v>2</v>
      </c>
      <c r="K10" s="101">
        <v>234</v>
      </c>
      <c r="L10" s="101">
        <v>0</v>
      </c>
      <c r="M10" s="101">
        <v>0</v>
      </c>
      <c r="N10" s="101">
        <v>37</v>
      </c>
      <c r="O10" s="101">
        <v>14</v>
      </c>
      <c r="P10" s="101">
        <v>0</v>
      </c>
      <c r="Q10" s="101">
        <v>276</v>
      </c>
      <c r="R10" s="101">
        <v>1</v>
      </c>
      <c r="S10" s="101">
        <v>650</v>
      </c>
      <c r="T10" s="101">
        <v>18</v>
      </c>
      <c r="U10" s="101">
        <v>18</v>
      </c>
      <c r="V10" s="101">
        <v>533</v>
      </c>
      <c r="W10" s="101">
        <v>533</v>
      </c>
      <c r="X10" s="101">
        <v>0</v>
      </c>
      <c r="Y10" s="101">
        <v>1</v>
      </c>
      <c r="Z10" s="101">
        <v>141</v>
      </c>
      <c r="AA10" s="101">
        <v>31</v>
      </c>
      <c r="AB10" s="101">
        <v>0</v>
      </c>
      <c r="AC10" s="101">
        <v>76</v>
      </c>
      <c r="AD10" s="101">
        <v>8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14</v>
      </c>
      <c r="E11" s="101">
        <v>107</v>
      </c>
      <c r="F11" s="101">
        <v>36</v>
      </c>
      <c r="G11" s="101">
        <v>5</v>
      </c>
      <c r="H11" s="101">
        <v>88</v>
      </c>
      <c r="I11" s="101">
        <v>277</v>
      </c>
      <c r="J11" s="101">
        <v>0</v>
      </c>
      <c r="K11" s="101">
        <v>171</v>
      </c>
      <c r="L11" s="101">
        <v>4</v>
      </c>
      <c r="M11" s="101">
        <v>0</v>
      </c>
      <c r="N11" s="101">
        <v>37</v>
      </c>
      <c r="O11" s="101">
        <v>1</v>
      </c>
      <c r="P11" s="101">
        <v>0</v>
      </c>
      <c r="Q11" s="101">
        <v>127</v>
      </c>
      <c r="R11" s="101">
        <v>6</v>
      </c>
      <c r="S11" s="101">
        <v>486</v>
      </c>
      <c r="T11" s="101">
        <v>20</v>
      </c>
      <c r="U11" s="101">
        <v>20</v>
      </c>
      <c r="V11" s="101">
        <v>541</v>
      </c>
      <c r="W11" s="101">
        <v>541</v>
      </c>
      <c r="X11" s="101">
        <v>0</v>
      </c>
      <c r="Y11" s="101">
        <v>0</v>
      </c>
      <c r="Z11" s="101">
        <v>154</v>
      </c>
      <c r="AA11" s="101">
        <v>41</v>
      </c>
      <c r="AB11" s="101">
        <v>0</v>
      </c>
      <c r="AC11" s="101">
        <v>92</v>
      </c>
      <c r="AD11" s="101">
        <v>15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26</v>
      </c>
      <c r="E12" s="101">
        <v>38</v>
      </c>
      <c r="F12" s="101">
        <v>17</v>
      </c>
      <c r="G12" s="101">
        <v>6</v>
      </c>
      <c r="H12" s="101">
        <v>64</v>
      </c>
      <c r="I12" s="101">
        <v>136</v>
      </c>
      <c r="J12" s="101">
        <v>1</v>
      </c>
      <c r="K12" s="101">
        <v>115</v>
      </c>
      <c r="L12" s="101">
        <v>1</v>
      </c>
      <c r="M12" s="101">
        <v>0</v>
      </c>
      <c r="N12" s="101">
        <v>8</v>
      </c>
      <c r="O12" s="101">
        <v>1</v>
      </c>
      <c r="P12" s="101">
        <v>0</v>
      </c>
      <c r="Q12" s="101">
        <v>49</v>
      </c>
      <c r="R12" s="101">
        <v>0</v>
      </c>
      <c r="S12" s="101">
        <v>233</v>
      </c>
      <c r="T12" s="101">
        <v>6</v>
      </c>
      <c r="U12" s="101">
        <v>6</v>
      </c>
      <c r="V12" s="101">
        <v>337</v>
      </c>
      <c r="W12" s="101">
        <v>337</v>
      </c>
      <c r="X12" s="101">
        <v>7</v>
      </c>
      <c r="Y12" s="101">
        <v>0</v>
      </c>
      <c r="Z12" s="101">
        <v>63</v>
      </c>
      <c r="AA12" s="101">
        <v>13</v>
      </c>
      <c r="AB12" s="101">
        <v>0</v>
      </c>
      <c r="AC12" s="101">
        <v>56</v>
      </c>
      <c r="AD12" s="101">
        <v>15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69</v>
      </c>
      <c r="E13" s="101">
        <v>238</v>
      </c>
      <c r="F13" s="101">
        <v>46</v>
      </c>
      <c r="G13" s="101">
        <v>9</v>
      </c>
      <c r="H13" s="101">
        <v>255</v>
      </c>
      <c r="I13" s="101">
        <v>559</v>
      </c>
      <c r="J13" s="101">
        <v>9</v>
      </c>
      <c r="K13" s="101">
        <v>560</v>
      </c>
      <c r="L13" s="101">
        <v>5</v>
      </c>
      <c r="M13" s="101">
        <v>2</v>
      </c>
      <c r="N13" s="101">
        <v>119</v>
      </c>
      <c r="O13" s="101">
        <v>15</v>
      </c>
      <c r="P13" s="101">
        <v>1</v>
      </c>
      <c r="Q13" s="101">
        <v>245</v>
      </c>
      <c r="R13" s="101">
        <v>4</v>
      </c>
      <c r="S13" s="101">
        <v>575</v>
      </c>
      <c r="T13" s="101">
        <v>19</v>
      </c>
      <c r="U13" s="101">
        <v>19</v>
      </c>
      <c r="V13" s="101">
        <v>894</v>
      </c>
      <c r="W13" s="101">
        <v>894</v>
      </c>
      <c r="X13" s="101">
        <v>1</v>
      </c>
      <c r="Y13" s="101">
        <v>8</v>
      </c>
      <c r="Z13" s="101">
        <v>266</v>
      </c>
      <c r="AA13" s="101">
        <v>15</v>
      </c>
      <c r="AB13" s="101">
        <v>6</v>
      </c>
      <c r="AC13" s="101">
        <v>139</v>
      </c>
      <c r="AD13" s="101">
        <v>48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36</v>
      </c>
      <c r="E14" s="101">
        <v>92</v>
      </c>
      <c r="F14" s="101">
        <v>9</v>
      </c>
      <c r="G14" s="101">
        <v>1</v>
      </c>
      <c r="H14" s="101">
        <v>97</v>
      </c>
      <c r="I14" s="101">
        <v>180</v>
      </c>
      <c r="J14" s="101">
        <v>7</v>
      </c>
      <c r="K14" s="101">
        <v>219</v>
      </c>
      <c r="L14" s="101">
        <v>0</v>
      </c>
      <c r="M14" s="101">
        <v>2</v>
      </c>
      <c r="N14" s="101">
        <v>9</v>
      </c>
      <c r="O14" s="101">
        <v>8</v>
      </c>
      <c r="P14" s="101">
        <v>0</v>
      </c>
      <c r="Q14" s="101">
        <v>78</v>
      </c>
      <c r="R14" s="101">
        <v>8</v>
      </c>
      <c r="S14" s="101">
        <v>298</v>
      </c>
      <c r="T14" s="101">
        <v>1</v>
      </c>
      <c r="U14" s="101">
        <v>1</v>
      </c>
      <c r="V14" s="101">
        <v>554</v>
      </c>
      <c r="W14" s="101">
        <v>554</v>
      </c>
      <c r="X14" s="101">
        <v>0</v>
      </c>
      <c r="Y14" s="101">
        <v>0</v>
      </c>
      <c r="Z14" s="101">
        <v>196</v>
      </c>
      <c r="AA14" s="101">
        <v>35</v>
      </c>
      <c r="AB14" s="101">
        <v>1</v>
      </c>
      <c r="AC14" s="101">
        <v>66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3</v>
      </c>
      <c r="E15" s="101">
        <v>30</v>
      </c>
      <c r="F15" s="101">
        <v>2</v>
      </c>
      <c r="G15" s="101">
        <v>0</v>
      </c>
      <c r="H15" s="101">
        <v>59</v>
      </c>
      <c r="I15" s="101">
        <v>160</v>
      </c>
      <c r="J15" s="101">
        <v>1</v>
      </c>
      <c r="K15" s="101">
        <v>53</v>
      </c>
      <c r="L15" s="101">
        <v>1</v>
      </c>
      <c r="M15" s="101">
        <v>0</v>
      </c>
      <c r="N15" s="101">
        <v>25</v>
      </c>
      <c r="O15" s="101">
        <v>0</v>
      </c>
      <c r="P15" s="101">
        <v>0</v>
      </c>
      <c r="Q15" s="101">
        <v>16</v>
      </c>
      <c r="R15" s="101">
        <v>4</v>
      </c>
      <c r="S15" s="101">
        <v>221</v>
      </c>
      <c r="T15" s="101">
        <v>12</v>
      </c>
      <c r="U15" s="101">
        <v>12</v>
      </c>
      <c r="V15" s="101">
        <v>302</v>
      </c>
      <c r="W15" s="101">
        <v>302</v>
      </c>
      <c r="X15" s="101">
        <v>0</v>
      </c>
      <c r="Y15" s="101">
        <v>0</v>
      </c>
      <c r="Z15" s="101">
        <v>64</v>
      </c>
      <c r="AA15" s="101">
        <v>38</v>
      </c>
      <c r="AB15" s="101">
        <v>0</v>
      </c>
      <c r="AC15" s="101">
        <v>46</v>
      </c>
      <c r="AD15" s="101">
        <v>6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35</v>
      </c>
      <c r="G16" s="101">
        <v>11</v>
      </c>
      <c r="H16" s="101">
        <v>106</v>
      </c>
      <c r="I16" s="101">
        <v>247</v>
      </c>
      <c r="J16" s="101">
        <v>8</v>
      </c>
      <c r="K16" s="101">
        <v>83</v>
      </c>
      <c r="L16" s="101">
        <v>0</v>
      </c>
      <c r="M16" s="101">
        <v>0</v>
      </c>
      <c r="N16" s="101">
        <v>20</v>
      </c>
      <c r="O16" s="101">
        <v>2</v>
      </c>
      <c r="P16" s="101">
        <v>0</v>
      </c>
      <c r="Q16" s="101">
        <v>60</v>
      </c>
      <c r="R16" s="101">
        <v>0</v>
      </c>
      <c r="S16" s="101">
        <v>175</v>
      </c>
      <c r="T16" s="101">
        <v>15</v>
      </c>
      <c r="U16" s="101">
        <v>15</v>
      </c>
      <c r="V16" s="101">
        <v>215</v>
      </c>
      <c r="W16" s="101">
        <v>215</v>
      </c>
      <c r="X16" s="101">
        <v>0</v>
      </c>
      <c r="Y16" s="101">
        <v>0</v>
      </c>
      <c r="Z16" s="101">
        <v>58</v>
      </c>
      <c r="AA16" s="101">
        <v>59</v>
      </c>
      <c r="AB16" s="101">
        <v>1</v>
      </c>
      <c r="AC16" s="101">
        <v>41</v>
      </c>
      <c r="AD16" s="101">
        <v>5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32</v>
      </c>
      <c r="D17" s="101">
        <v>13</v>
      </c>
      <c r="E17" s="101">
        <v>91</v>
      </c>
      <c r="F17" s="101">
        <v>14</v>
      </c>
      <c r="G17" s="101">
        <v>1</v>
      </c>
      <c r="H17" s="101">
        <v>49</v>
      </c>
      <c r="I17" s="101">
        <v>60</v>
      </c>
      <c r="J17" s="101">
        <v>6</v>
      </c>
      <c r="K17" s="101">
        <v>118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32</v>
      </c>
      <c r="R17" s="101">
        <v>1</v>
      </c>
      <c r="S17" s="101">
        <v>171</v>
      </c>
      <c r="T17" s="101">
        <v>1</v>
      </c>
      <c r="U17" s="101">
        <v>1</v>
      </c>
      <c r="V17" s="101">
        <v>319</v>
      </c>
      <c r="W17" s="101">
        <v>319</v>
      </c>
      <c r="X17" s="101">
        <v>0</v>
      </c>
      <c r="Y17" s="101">
        <v>6</v>
      </c>
      <c r="Z17" s="101">
        <v>134</v>
      </c>
      <c r="AA17" s="101">
        <v>25</v>
      </c>
      <c r="AB17" s="101">
        <v>1</v>
      </c>
      <c r="AC17" s="101">
        <v>59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18</v>
      </c>
      <c r="D18" s="101">
        <v>285</v>
      </c>
      <c r="E18" s="101">
        <v>927</v>
      </c>
      <c r="F18" s="101">
        <v>598</v>
      </c>
      <c r="G18" s="101">
        <v>126</v>
      </c>
      <c r="H18" s="101">
        <v>2331</v>
      </c>
      <c r="I18" s="101">
        <v>4106</v>
      </c>
      <c r="J18" s="101">
        <v>100</v>
      </c>
      <c r="K18" s="101">
        <v>3675</v>
      </c>
      <c r="L18" s="101">
        <v>27</v>
      </c>
      <c r="M18" s="101">
        <v>0</v>
      </c>
      <c r="N18" s="101">
        <v>513</v>
      </c>
      <c r="O18" s="101">
        <v>17</v>
      </c>
      <c r="P18" s="101">
        <v>9</v>
      </c>
      <c r="Q18" s="101">
        <v>1867</v>
      </c>
      <c r="R18" s="101">
        <v>99</v>
      </c>
      <c r="S18" s="101">
        <v>6259</v>
      </c>
      <c r="T18" s="101">
        <v>228</v>
      </c>
      <c r="U18" s="101">
        <v>228</v>
      </c>
      <c r="V18" s="101">
        <v>4636</v>
      </c>
      <c r="W18" s="101">
        <v>4636</v>
      </c>
      <c r="X18" s="101">
        <v>24</v>
      </c>
      <c r="Y18" s="101">
        <v>24</v>
      </c>
      <c r="Z18" s="101">
        <v>1468</v>
      </c>
      <c r="AA18" s="101">
        <v>389</v>
      </c>
      <c r="AB18" s="101">
        <v>40</v>
      </c>
      <c r="AC18" s="101">
        <v>917</v>
      </c>
      <c r="AD18" s="101">
        <v>231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74</v>
      </c>
      <c r="D19" s="101">
        <v>431</v>
      </c>
      <c r="E19" s="101">
        <v>2418</v>
      </c>
      <c r="F19" s="101">
        <v>478</v>
      </c>
      <c r="G19" s="101">
        <v>53</v>
      </c>
      <c r="H19" s="101">
        <v>2282</v>
      </c>
      <c r="I19" s="101">
        <v>5152</v>
      </c>
      <c r="J19" s="101">
        <v>87</v>
      </c>
      <c r="K19" s="101">
        <v>3872</v>
      </c>
      <c r="L19" s="101">
        <v>31</v>
      </c>
      <c r="M19" s="101">
        <v>6</v>
      </c>
      <c r="N19" s="101">
        <v>1544</v>
      </c>
      <c r="O19" s="101">
        <v>56</v>
      </c>
      <c r="P19" s="101">
        <v>41</v>
      </c>
      <c r="Q19" s="101">
        <v>4001</v>
      </c>
      <c r="R19" s="101">
        <v>153</v>
      </c>
      <c r="S19" s="101">
        <v>7850</v>
      </c>
      <c r="T19" s="101">
        <v>691</v>
      </c>
      <c r="U19" s="101">
        <v>691</v>
      </c>
      <c r="V19" s="101">
        <v>8216</v>
      </c>
      <c r="W19" s="101">
        <v>8216</v>
      </c>
      <c r="X19" s="101">
        <v>32</v>
      </c>
      <c r="Y19" s="101">
        <v>124</v>
      </c>
      <c r="Z19" s="101">
        <v>3897</v>
      </c>
      <c r="AA19" s="101">
        <v>517</v>
      </c>
      <c r="AB19" s="101">
        <v>87</v>
      </c>
      <c r="AC19" s="101">
        <v>726</v>
      </c>
      <c r="AD19" s="101">
        <v>317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23</v>
      </c>
      <c r="E20" s="101">
        <v>84</v>
      </c>
      <c r="F20" s="101">
        <v>40</v>
      </c>
      <c r="G20" s="101">
        <v>12</v>
      </c>
      <c r="H20" s="101">
        <v>195</v>
      </c>
      <c r="I20" s="101">
        <v>338</v>
      </c>
      <c r="J20" s="101">
        <v>11</v>
      </c>
      <c r="K20" s="101">
        <v>245</v>
      </c>
      <c r="L20" s="101">
        <v>1</v>
      </c>
      <c r="M20" s="101">
        <v>0</v>
      </c>
      <c r="N20" s="101">
        <v>72</v>
      </c>
      <c r="O20" s="101">
        <v>1</v>
      </c>
      <c r="P20" s="101">
        <v>2</v>
      </c>
      <c r="Q20" s="101">
        <v>94</v>
      </c>
      <c r="R20" s="101">
        <v>10</v>
      </c>
      <c r="S20" s="101">
        <v>327</v>
      </c>
      <c r="T20" s="101">
        <v>11</v>
      </c>
      <c r="U20" s="101">
        <v>11</v>
      </c>
      <c r="V20" s="101">
        <v>357</v>
      </c>
      <c r="W20" s="101">
        <v>321</v>
      </c>
      <c r="X20" s="101">
        <v>0</v>
      </c>
      <c r="Y20" s="101">
        <v>0</v>
      </c>
      <c r="Z20" s="101">
        <v>114</v>
      </c>
      <c r="AA20" s="101">
        <v>18</v>
      </c>
      <c r="AB20" s="101">
        <v>0</v>
      </c>
      <c r="AC20" s="101">
        <v>43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10</v>
      </c>
      <c r="D21" s="101">
        <v>22</v>
      </c>
      <c r="E21" s="101">
        <v>195</v>
      </c>
      <c r="F21" s="101">
        <v>43</v>
      </c>
      <c r="G21" s="101">
        <v>4</v>
      </c>
      <c r="H21" s="101">
        <v>344</v>
      </c>
      <c r="I21" s="101">
        <v>1003</v>
      </c>
      <c r="J21" s="101">
        <v>3</v>
      </c>
      <c r="K21" s="101">
        <v>159</v>
      </c>
      <c r="L21" s="101">
        <v>0</v>
      </c>
      <c r="M21" s="101">
        <v>0</v>
      </c>
      <c r="N21" s="101">
        <v>87</v>
      </c>
      <c r="O21" s="101">
        <v>2</v>
      </c>
      <c r="P21" s="101">
        <v>0</v>
      </c>
      <c r="Q21" s="101">
        <v>363</v>
      </c>
      <c r="R21" s="101">
        <v>2</v>
      </c>
      <c r="S21" s="101">
        <v>378</v>
      </c>
      <c r="T21" s="101">
        <v>55</v>
      </c>
      <c r="U21" s="101">
        <v>55</v>
      </c>
      <c r="V21" s="101">
        <v>675</v>
      </c>
      <c r="W21" s="101">
        <v>675</v>
      </c>
      <c r="X21" s="101">
        <v>1</v>
      </c>
      <c r="Y21" s="101">
        <v>2</v>
      </c>
      <c r="Z21" s="101">
        <v>217</v>
      </c>
      <c r="AA21" s="101">
        <v>101</v>
      </c>
      <c r="AB21" s="101">
        <v>2</v>
      </c>
      <c r="AC21" s="101">
        <v>292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4</v>
      </c>
      <c r="D22" s="101">
        <v>41</v>
      </c>
      <c r="E22" s="101">
        <v>148</v>
      </c>
      <c r="F22" s="101">
        <v>46</v>
      </c>
      <c r="G22" s="101">
        <v>5</v>
      </c>
      <c r="H22" s="101">
        <v>182</v>
      </c>
      <c r="I22" s="101">
        <v>304</v>
      </c>
      <c r="J22" s="101">
        <v>12</v>
      </c>
      <c r="K22" s="101">
        <v>367</v>
      </c>
      <c r="L22" s="101">
        <v>1</v>
      </c>
      <c r="M22" s="101">
        <v>1</v>
      </c>
      <c r="N22" s="101">
        <v>167</v>
      </c>
      <c r="O22" s="101">
        <v>6</v>
      </c>
      <c r="P22" s="101">
        <v>5</v>
      </c>
      <c r="Q22" s="101">
        <v>289</v>
      </c>
      <c r="R22" s="101">
        <v>11</v>
      </c>
      <c r="S22" s="101">
        <v>717</v>
      </c>
      <c r="T22" s="101">
        <v>24</v>
      </c>
      <c r="U22" s="101">
        <v>24</v>
      </c>
      <c r="V22" s="101">
        <v>590</v>
      </c>
      <c r="W22" s="101">
        <v>590</v>
      </c>
      <c r="X22" s="101">
        <v>5</v>
      </c>
      <c r="Y22" s="101">
        <v>42</v>
      </c>
      <c r="Z22" s="101">
        <v>197</v>
      </c>
      <c r="AA22" s="101">
        <v>30</v>
      </c>
      <c r="AB22" s="101">
        <v>7</v>
      </c>
      <c r="AC22" s="101">
        <v>46</v>
      </c>
      <c r="AD22" s="101">
        <v>17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104</v>
      </c>
      <c r="D23" s="101">
        <v>1345</v>
      </c>
      <c r="E23" s="101">
        <v>1866</v>
      </c>
      <c r="F23" s="101">
        <v>2694</v>
      </c>
      <c r="G23" s="101">
        <v>454</v>
      </c>
      <c r="H23" s="101">
        <v>7996</v>
      </c>
      <c r="I23" s="101">
        <v>15580</v>
      </c>
      <c r="J23" s="101">
        <v>279</v>
      </c>
      <c r="K23" s="101">
        <v>6233</v>
      </c>
      <c r="L23" s="101">
        <v>131</v>
      </c>
      <c r="M23" s="101">
        <v>32</v>
      </c>
      <c r="N23" s="101">
        <v>2746</v>
      </c>
      <c r="O23" s="101">
        <v>29</v>
      </c>
      <c r="P23" s="101">
        <v>3</v>
      </c>
      <c r="Q23" s="101">
        <v>10288</v>
      </c>
      <c r="R23" s="101">
        <v>20</v>
      </c>
      <c r="S23" s="101">
        <v>18176</v>
      </c>
      <c r="T23" s="101">
        <v>514</v>
      </c>
      <c r="U23" s="101">
        <v>514</v>
      </c>
      <c r="V23" s="101">
        <v>14467</v>
      </c>
      <c r="W23" s="101">
        <v>14467</v>
      </c>
      <c r="X23" s="101">
        <v>26</v>
      </c>
      <c r="Y23" s="101">
        <v>37</v>
      </c>
      <c r="Z23" s="101">
        <v>2210</v>
      </c>
      <c r="AA23" s="101">
        <v>1487</v>
      </c>
      <c r="AB23" s="101">
        <v>46</v>
      </c>
      <c r="AC23" s="101">
        <v>2700</v>
      </c>
      <c r="AD23" s="101">
        <v>468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13</v>
      </c>
      <c r="E24" s="101">
        <v>164</v>
      </c>
      <c r="F24" s="101">
        <v>31</v>
      </c>
      <c r="G24" s="101">
        <v>2</v>
      </c>
      <c r="H24" s="101">
        <v>211</v>
      </c>
      <c r="I24" s="101">
        <v>598</v>
      </c>
      <c r="J24" s="101">
        <v>2</v>
      </c>
      <c r="K24" s="101">
        <v>324</v>
      </c>
      <c r="L24" s="101">
        <v>2</v>
      </c>
      <c r="M24" s="101">
        <v>0</v>
      </c>
      <c r="N24" s="101">
        <v>23</v>
      </c>
      <c r="O24" s="101">
        <v>4</v>
      </c>
      <c r="P24" s="101">
        <v>0</v>
      </c>
      <c r="Q24" s="101">
        <v>100</v>
      </c>
      <c r="R24" s="101">
        <v>1</v>
      </c>
      <c r="S24" s="101">
        <v>185</v>
      </c>
      <c r="T24" s="101">
        <v>10</v>
      </c>
      <c r="U24" s="101">
        <v>10</v>
      </c>
      <c r="V24" s="101">
        <v>434</v>
      </c>
      <c r="W24" s="101">
        <v>434</v>
      </c>
      <c r="X24" s="101">
        <v>3</v>
      </c>
      <c r="Y24" s="101">
        <v>1</v>
      </c>
      <c r="Z24" s="101">
        <v>126</v>
      </c>
      <c r="AA24" s="101">
        <v>123</v>
      </c>
      <c r="AB24" s="101">
        <v>0</v>
      </c>
      <c r="AC24" s="101">
        <v>175</v>
      </c>
      <c r="AD24" s="101">
        <v>10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9</v>
      </c>
      <c r="D25" s="101">
        <v>83</v>
      </c>
      <c r="E25" s="101">
        <v>189</v>
      </c>
      <c r="F25" s="101">
        <v>119</v>
      </c>
      <c r="G25" s="101">
        <v>15</v>
      </c>
      <c r="H25" s="101">
        <v>233</v>
      </c>
      <c r="I25" s="101">
        <v>472</v>
      </c>
      <c r="J25" s="101">
        <v>7</v>
      </c>
      <c r="K25" s="101">
        <v>354</v>
      </c>
      <c r="L25" s="101">
        <v>35</v>
      </c>
      <c r="M25" s="101">
        <v>2</v>
      </c>
      <c r="N25" s="101">
        <v>46</v>
      </c>
      <c r="O25" s="101">
        <v>5</v>
      </c>
      <c r="P25" s="101">
        <v>2</v>
      </c>
      <c r="Q25" s="101">
        <v>355</v>
      </c>
      <c r="R25" s="101">
        <v>2</v>
      </c>
      <c r="S25" s="101">
        <v>633</v>
      </c>
      <c r="T25" s="101">
        <v>17</v>
      </c>
      <c r="U25" s="101">
        <v>17</v>
      </c>
      <c r="V25" s="101">
        <v>795</v>
      </c>
      <c r="W25" s="101">
        <v>795</v>
      </c>
      <c r="X25" s="101">
        <v>0</v>
      </c>
      <c r="Y25" s="101">
        <v>1</v>
      </c>
      <c r="Z25" s="101">
        <v>172</v>
      </c>
      <c r="AA25" s="101">
        <v>42</v>
      </c>
      <c r="AB25" s="101">
        <v>0</v>
      </c>
      <c r="AC25" s="101">
        <v>56</v>
      </c>
      <c r="AD25" s="101">
        <v>17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43</v>
      </c>
      <c r="E26" s="101">
        <v>287</v>
      </c>
      <c r="F26" s="101">
        <v>106</v>
      </c>
      <c r="G26" s="101">
        <v>27</v>
      </c>
      <c r="H26" s="101">
        <v>642</v>
      </c>
      <c r="I26" s="101">
        <v>1551</v>
      </c>
      <c r="J26" s="101">
        <v>26</v>
      </c>
      <c r="K26" s="101">
        <v>788</v>
      </c>
      <c r="L26" s="101">
        <v>1</v>
      </c>
      <c r="M26" s="101">
        <v>0</v>
      </c>
      <c r="N26" s="101">
        <v>269</v>
      </c>
      <c r="O26" s="101">
        <v>0</v>
      </c>
      <c r="P26" s="101">
        <v>1</v>
      </c>
      <c r="Q26" s="101">
        <v>557</v>
      </c>
      <c r="R26" s="101">
        <v>40</v>
      </c>
      <c r="S26" s="101">
        <v>1781</v>
      </c>
      <c r="T26" s="101">
        <v>91</v>
      </c>
      <c r="U26" s="101">
        <v>91</v>
      </c>
      <c r="V26" s="101">
        <v>1247</v>
      </c>
      <c r="W26" s="101">
        <v>1247</v>
      </c>
      <c r="X26" s="101">
        <v>9</v>
      </c>
      <c r="Y26" s="101">
        <v>14</v>
      </c>
      <c r="Z26" s="101">
        <v>471</v>
      </c>
      <c r="AA26" s="101">
        <v>148</v>
      </c>
      <c r="AB26" s="101">
        <v>1</v>
      </c>
      <c r="AC26" s="101">
        <v>204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51</v>
      </c>
      <c r="D27" s="101">
        <v>203</v>
      </c>
      <c r="E27" s="101">
        <v>381</v>
      </c>
      <c r="F27" s="101">
        <v>318</v>
      </c>
      <c r="G27" s="101">
        <v>80</v>
      </c>
      <c r="H27" s="101">
        <v>1093</v>
      </c>
      <c r="I27" s="101">
        <v>1086</v>
      </c>
      <c r="J27" s="101">
        <v>33</v>
      </c>
      <c r="K27" s="101">
        <v>676</v>
      </c>
      <c r="L27" s="101">
        <v>2</v>
      </c>
      <c r="M27" s="101">
        <v>0</v>
      </c>
      <c r="N27" s="101">
        <v>22</v>
      </c>
      <c r="O27" s="101">
        <v>2</v>
      </c>
      <c r="P27" s="101">
        <v>4</v>
      </c>
      <c r="Q27" s="101">
        <v>333</v>
      </c>
      <c r="R27" s="101">
        <v>0</v>
      </c>
      <c r="S27" s="101">
        <v>2338</v>
      </c>
      <c r="T27" s="101">
        <v>4</v>
      </c>
      <c r="U27" s="101">
        <v>4</v>
      </c>
      <c r="V27" s="101">
        <v>3166</v>
      </c>
      <c r="W27" s="101">
        <v>3007</v>
      </c>
      <c r="X27" s="101">
        <v>0</v>
      </c>
      <c r="Y27" s="101">
        <v>0</v>
      </c>
      <c r="Z27" s="101">
        <v>779</v>
      </c>
      <c r="AA27" s="101">
        <v>69</v>
      </c>
      <c r="AB27" s="101">
        <v>0</v>
      </c>
      <c r="AC27" s="101">
        <v>266</v>
      </c>
      <c r="AD27" s="101">
        <v>7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5</v>
      </c>
      <c r="I28" s="101">
        <v>8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18</v>
      </c>
      <c r="F29" s="101">
        <v>15</v>
      </c>
      <c r="G29" s="101">
        <v>1</v>
      </c>
      <c r="H29" s="101">
        <v>53</v>
      </c>
      <c r="I29" s="101">
        <v>90</v>
      </c>
      <c r="J29" s="101">
        <v>10</v>
      </c>
      <c r="K29" s="101">
        <v>67</v>
      </c>
      <c r="L29" s="101">
        <v>0</v>
      </c>
      <c r="M29" s="101">
        <v>0</v>
      </c>
      <c r="N29" s="101">
        <v>37</v>
      </c>
      <c r="O29" s="101">
        <v>0</v>
      </c>
      <c r="P29" s="101">
        <v>0</v>
      </c>
      <c r="Q29" s="101">
        <v>100</v>
      </c>
      <c r="R29" s="101">
        <v>0</v>
      </c>
      <c r="S29" s="101">
        <v>241</v>
      </c>
      <c r="T29" s="101">
        <v>9</v>
      </c>
      <c r="U29" s="101">
        <v>9</v>
      </c>
      <c r="V29" s="101">
        <v>150</v>
      </c>
      <c r="W29" s="101">
        <v>150</v>
      </c>
      <c r="X29" s="101">
        <v>1</v>
      </c>
      <c r="Y29" s="101">
        <v>3</v>
      </c>
      <c r="Z29" s="101">
        <v>15</v>
      </c>
      <c r="AA29" s="101">
        <v>8</v>
      </c>
      <c r="AB29" s="101">
        <v>0</v>
      </c>
      <c r="AC29" s="101">
        <v>23</v>
      </c>
      <c r="AD29" s="101">
        <v>11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41</v>
      </c>
      <c r="E30" s="101">
        <v>127</v>
      </c>
      <c r="F30" s="101">
        <v>60</v>
      </c>
      <c r="G30" s="101">
        <v>6</v>
      </c>
      <c r="H30" s="101">
        <v>267</v>
      </c>
      <c r="I30" s="101">
        <v>827</v>
      </c>
      <c r="J30" s="101">
        <v>9</v>
      </c>
      <c r="K30" s="101">
        <v>318</v>
      </c>
      <c r="L30" s="101">
        <v>5</v>
      </c>
      <c r="M30" s="101">
        <v>0</v>
      </c>
      <c r="N30" s="101">
        <v>75</v>
      </c>
      <c r="O30" s="101">
        <v>1</v>
      </c>
      <c r="P30" s="101">
        <v>0</v>
      </c>
      <c r="Q30" s="101">
        <v>200</v>
      </c>
      <c r="R30" s="101">
        <v>3</v>
      </c>
      <c r="S30" s="101">
        <v>599</v>
      </c>
      <c r="T30" s="101">
        <v>31</v>
      </c>
      <c r="U30" s="101">
        <v>31</v>
      </c>
      <c r="V30" s="101">
        <v>602</v>
      </c>
      <c r="W30" s="101">
        <v>602</v>
      </c>
      <c r="X30" s="101">
        <v>3</v>
      </c>
      <c r="Y30" s="101">
        <v>0</v>
      </c>
      <c r="Z30" s="101">
        <v>199</v>
      </c>
      <c r="AA30" s="101">
        <v>177</v>
      </c>
      <c r="AB30" s="101">
        <v>11</v>
      </c>
      <c r="AC30" s="101">
        <v>205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11</v>
      </c>
      <c r="D31" s="101">
        <v>97</v>
      </c>
      <c r="E31" s="101">
        <v>290</v>
      </c>
      <c r="F31" s="101">
        <v>149</v>
      </c>
      <c r="G31" s="101">
        <v>23</v>
      </c>
      <c r="H31" s="101">
        <v>545</v>
      </c>
      <c r="I31" s="101">
        <v>1276</v>
      </c>
      <c r="J31" s="101">
        <v>9</v>
      </c>
      <c r="K31" s="101">
        <v>663</v>
      </c>
      <c r="L31" s="101">
        <v>34</v>
      </c>
      <c r="M31" s="101">
        <v>3</v>
      </c>
      <c r="N31" s="101">
        <v>112</v>
      </c>
      <c r="O31" s="101">
        <v>6</v>
      </c>
      <c r="P31" s="101">
        <v>0</v>
      </c>
      <c r="Q31" s="101">
        <v>496</v>
      </c>
      <c r="R31" s="101">
        <v>6</v>
      </c>
      <c r="S31" s="101">
        <v>1407</v>
      </c>
      <c r="T31" s="101">
        <v>45</v>
      </c>
      <c r="U31" s="101">
        <v>45</v>
      </c>
      <c r="V31" s="101">
        <v>1481</v>
      </c>
      <c r="W31" s="101">
        <v>1481</v>
      </c>
      <c r="X31" s="101">
        <v>4</v>
      </c>
      <c r="Y31" s="101">
        <v>6</v>
      </c>
      <c r="Z31" s="101">
        <v>404</v>
      </c>
      <c r="AA31" s="101">
        <v>138</v>
      </c>
      <c r="AB31" s="101">
        <v>1</v>
      </c>
      <c r="AC31" s="101">
        <v>264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31</v>
      </c>
      <c r="F32" s="101">
        <v>4</v>
      </c>
      <c r="G32" s="101">
        <v>0</v>
      </c>
      <c r="H32" s="101">
        <v>28</v>
      </c>
      <c r="I32" s="101">
        <v>78</v>
      </c>
      <c r="J32" s="101">
        <v>1</v>
      </c>
      <c r="K32" s="101">
        <v>43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49</v>
      </c>
      <c r="R32" s="101">
        <v>0</v>
      </c>
      <c r="S32" s="101">
        <v>192</v>
      </c>
      <c r="T32" s="101">
        <v>8</v>
      </c>
      <c r="U32" s="101">
        <v>8</v>
      </c>
      <c r="V32" s="101">
        <v>131</v>
      </c>
      <c r="W32" s="101">
        <v>131</v>
      </c>
      <c r="X32" s="101">
        <v>0</v>
      </c>
      <c r="Y32" s="101">
        <v>0</v>
      </c>
      <c r="Z32" s="101">
        <v>44</v>
      </c>
      <c r="AA32" s="101">
        <v>9</v>
      </c>
      <c r="AB32" s="101">
        <v>1</v>
      </c>
      <c r="AC32" s="101">
        <v>22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20</v>
      </c>
      <c r="D33" s="101">
        <v>73</v>
      </c>
      <c r="E33" s="101">
        <v>550</v>
      </c>
      <c r="F33" s="101">
        <v>238</v>
      </c>
      <c r="G33" s="101">
        <v>24</v>
      </c>
      <c r="H33" s="101">
        <v>478</v>
      </c>
      <c r="I33" s="101">
        <v>1783</v>
      </c>
      <c r="J33" s="101">
        <v>35</v>
      </c>
      <c r="K33" s="101">
        <v>799</v>
      </c>
      <c r="L33" s="101">
        <v>10</v>
      </c>
      <c r="M33" s="101">
        <v>0</v>
      </c>
      <c r="N33" s="101">
        <v>134</v>
      </c>
      <c r="O33" s="101">
        <v>22</v>
      </c>
      <c r="P33" s="101">
        <v>2</v>
      </c>
      <c r="Q33" s="101">
        <v>587</v>
      </c>
      <c r="R33" s="101">
        <v>19</v>
      </c>
      <c r="S33" s="101">
        <v>2135</v>
      </c>
      <c r="T33" s="101">
        <v>39</v>
      </c>
      <c r="U33" s="101">
        <v>39</v>
      </c>
      <c r="V33" s="101">
        <v>2497</v>
      </c>
      <c r="W33" s="101">
        <v>2497</v>
      </c>
      <c r="X33" s="101">
        <v>1</v>
      </c>
      <c r="Y33" s="101">
        <v>3</v>
      </c>
      <c r="Z33" s="101">
        <v>1314</v>
      </c>
      <c r="AA33" s="101">
        <v>106</v>
      </c>
      <c r="AB33" s="101">
        <v>11</v>
      </c>
      <c r="AC33" s="101">
        <v>370</v>
      </c>
      <c r="AD33" s="101">
        <v>157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10</v>
      </c>
      <c r="E34" s="101">
        <v>46</v>
      </c>
      <c r="F34" s="101">
        <v>11</v>
      </c>
      <c r="G34" s="101">
        <v>0</v>
      </c>
      <c r="H34" s="101">
        <v>41</v>
      </c>
      <c r="I34" s="101">
        <v>88</v>
      </c>
      <c r="J34" s="101">
        <v>2</v>
      </c>
      <c r="K34" s="101">
        <v>111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34</v>
      </c>
      <c r="R34" s="101">
        <v>0</v>
      </c>
      <c r="S34" s="101">
        <v>149</v>
      </c>
      <c r="T34" s="101">
        <v>5</v>
      </c>
      <c r="U34" s="101">
        <v>5</v>
      </c>
      <c r="V34" s="101">
        <v>331</v>
      </c>
      <c r="W34" s="101">
        <v>331</v>
      </c>
      <c r="X34" s="101">
        <v>0</v>
      </c>
      <c r="Y34" s="101">
        <v>0</v>
      </c>
      <c r="Z34" s="101">
        <v>64</v>
      </c>
      <c r="AA34" s="101">
        <v>17</v>
      </c>
      <c r="AB34" s="101">
        <v>0</v>
      </c>
      <c r="AC34" s="101">
        <v>39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12</v>
      </c>
      <c r="F35" s="101">
        <v>8</v>
      </c>
      <c r="G35" s="101">
        <v>0</v>
      </c>
      <c r="H35" s="101">
        <v>48</v>
      </c>
      <c r="I35" s="101">
        <v>96</v>
      </c>
      <c r="J35" s="101">
        <v>0</v>
      </c>
      <c r="K35" s="101">
        <v>46</v>
      </c>
      <c r="L35" s="101">
        <v>1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79</v>
      </c>
      <c r="T35" s="101">
        <v>2</v>
      </c>
      <c r="U35" s="101">
        <v>2</v>
      </c>
      <c r="V35" s="101">
        <v>112</v>
      </c>
      <c r="W35" s="101">
        <v>112</v>
      </c>
      <c r="X35" s="101">
        <v>0</v>
      </c>
      <c r="Y35" s="101">
        <v>0</v>
      </c>
      <c r="Z35" s="101">
        <v>23</v>
      </c>
      <c r="AA35" s="101">
        <v>26</v>
      </c>
      <c r="AB35" s="101">
        <v>0</v>
      </c>
      <c r="AC35" s="101">
        <v>38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6</v>
      </c>
      <c r="D36" s="101">
        <v>10</v>
      </c>
      <c r="E36" s="101">
        <v>170</v>
      </c>
      <c r="F36" s="101">
        <v>11</v>
      </c>
      <c r="G36" s="101">
        <v>0</v>
      </c>
      <c r="H36" s="101">
        <v>53</v>
      </c>
      <c r="I36" s="101">
        <v>54</v>
      </c>
      <c r="J36" s="101">
        <v>9</v>
      </c>
      <c r="K36" s="101">
        <v>106</v>
      </c>
      <c r="L36" s="101">
        <v>0</v>
      </c>
      <c r="M36" s="101">
        <v>0</v>
      </c>
      <c r="N36" s="101">
        <v>3</v>
      </c>
      <c r="O36" s="101">
        <v>0</v>
      </c>
      <c r="P36" s="101">
        <v>0</v>
      </c>
      <c r="Q36" s="101">
        <v>42</v>
      </c>
      <c r="R36" s="101">
        <v>2</v>
      </c>
      <c r="S36" s="101">
        <v>228</v>
      </c>
      <c r="T36" s="101">
        <v>2</v>
      </c>
      <c r="U36" s="101">
        <v>2</v>
      </c>
      <c r="V36" s="101">
        <v>402</v>
      </c>
      <c r="W36" s="101">
        <v>402</v>
      </c>
      <c r="X36" s="101">
        <v>0</v>
      </c>
      <c r="Y36" s="101">
        <v>0</v>
      </c>
      <c r="Z36" s="101">
        <v>135</v>
      </c>
      <c r="AA36" s="101">
        <v>17</v>
      </c>
      <c r="AB36" s="101">
        <v>1</v>
      </c>
      <c r="AC36" s="101">
        <v>42</v>
      </c>
      <c r="AD36" s="101">
        <v>25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12</v>
      </c>
      <c r="E38" s="101">
        <v>110</v>
      </c>
      <c r="F38" s="101">
        <v>30</v>
      </c>
      <c r="G38" s="101">
        <v>1</v>
      </c>
      <c r="H38" s="101">
        <v>261</v>
      </c>
      <c r="I38" s="101">
        <v>626</v>
      </c>
      <c r="J38" s="101">
        <v>4</v>
      </c>
      <c r="K38" s="101">
        <v>170</v>
      </c>
      <c r="L38" s="101">
        <v>0</v>
      </c>
      <c r="M38" s="101">
        <v>0</v>
      </c>
      <c r="N38" s="101">
        <v>19</v>
      </c>
      <c r="O38" s="101">
        <v>0</v>
      </c>
      <c r="P38" s="101">
        <v>1</v>
      </c>
      <c r="Q38" s="101">
        <v>97</v>
      </c>
      <c r="R38" s="101">
        <v>0</v>
      </c>
      <c r="S38" s="101">
        <v>534</v>
      </c>
      <c r="T38" s="101">
        <v>4</v>
      </c>
      <c r="U38" s="101">
        <v>4</v>
      </c>
      <c r="V38" s="101">
        <v>660</v>
      </c>
      <c r="W38" s="101">
        <v>660</v>
      </c>
      <c r="X38" s="101">
        <v>0</v>
      </c>
      <c r="Y38" s="101">
        <v>0</v>
      </c>
      <c r="Z38" s="101">
        <v>180</v>
      </c>
      <c r="AA38" s="101">
        <v>100</v>
      </c>
      <c r="AB38" s="101">
        <v>0</v>
      </c>
      <c r="AC38" s="101">
        <v>217</v>
      </c>
      <c r="AD38" s="101">
        <v>35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22</v>
      </c>
      <c r="F39" s="101">
        <v>2</v>
      </c>
      <c r="G39" s="101">
        <v>1</v>
      </c>
      <c r="H39" s="101">
        <v>10</v>
      </c>
      <c r="I39" s="101">
        <v>71</v>
      </c>
      <c r="J39" s="101">
        <v>0</v>
      </c>
      <c r="K39" s="101">
        <v>17</v>
      </c>
      <c r="L39" s="101">
        <v>0</v>
      </c>
      <c r="M39" s="101">
        <v>0</v>
      </c>
      <c r="N39" s="101">
        <v>14</v>
      </c>
      <c r="O39" s="101">
        <v>0</v>
      </c>
      <c r="P39" s="101">
        <v>0</v>
      </c>
      <c r="Q39" s="101">
        <v>6</v>
      </c>
      <c r="R39" s="101">
        <v>0</v>
      </c>
      <c r="S39" s="101">
        <v>160</v>
      </c>
      <c r="T39" s="101">
        <v>3</v>
      </c>
      <c r="U39" s="101">
        <v>3</v>
      </c>
      <c r="V39" s="101">
        <v>184</v>
      </c>
      <c r="W39" s="101">
        <v>184</v>
      </c>
      <c r="X39" s="101">
        <v>0</v>
      </c>
      <c r="Y39" s="101">
        <v>0</v>
      </c>
      <c r="Z39" s="101">
        <v>49</v>
      </c>
      <c r="AA39" s="101">
        <v>31</v>
      </c>
      <c r="AB39" s="101">
        <v>0</v>
      </c>
      <c r="AC39" s="101">
        <v>20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5</v>
      </c>
      <c r="E40" s="101">
        <v>28</v>
      </c>
      <c r="F40" s="101">
        <v>5</v>
      </c>
      <c r="G40" s="101">
        <v>0</v>
      </c>
      <c r="H40" s="101">
        <v>57</v>
      </c>
      <c r="I40" s="101">
        <v>127</v>
      </c>
      <c r="J40" s="101">
        <v>0</v>
      </c>
      <c r="K40" s="101">
        <v>70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1</v>
      </c>
      <c r="S40" s="101">
        <v>225</v>
      </c>
      <c r="T40" s="101">
        <v>4</v>
      </c>
      <c r="U40" s="101">
        <v>4</v>
      </c>
      <c r="V40" s="101">
        <v>226</v>
      </c>
      <c r="W40" s="101">
        <v>226</v>
      </c>
      <c r="X40" s="101">
        <v>0</v>
      </c>
      <c r="Y40" s="101">
        <v>0</v>
      </c>
      <c r="Z40" s="101">
        <v>75</v>
      </c>
      <c r="AA40" s="101">
        <v>32</v>
      </c>
      <c r="AB40" s="101">
        <v>0</v>
      </c>
      <c r="AC40" s="101">
        <v>63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127</v>
      </c>
      <c r="E41" s="101">
        <v>181</v>
      </c>
      <c r="F41" s="101">
        <v>59</v>
      </c>
      <c r="G41" s="101">
        <v>25</v>
      </c>
      <c r="H41" s="101">
        <v>585</v>
      </c>
      <c r="I41" s="101">
        <v>1680</v>
      </c>
      <c r="J41" s="101">
        <v>42</v>
      </c>
      <c r="K41" s="101">
        <v>792</v>
      </c>
      <c r="L41" s="101">
        <v>3</v>
      </c>
      <c r="M41" s="101">
        <v>0</v>
      </c>
      <c r="N41" s="101">
        <v>149</v>
      </c>
      <c r="O41" s="101">
        <v>2</v>
      </c>
      <c r="P41" s="101">
        <v>0</v>
      </c>
      <c r="Q41" s="101">
        <v>574</v>
      </c>
      <c r="R41" s="101">
        <v>1</v>
      </c>
      <c r="S41" s="101">
        <v>1241</v>
      </c>
      <c r="T41" s="101">
        <v>63</v>
      </c>
      <c r="U41" s="101">
        <v>63</v>
      </c>
      <c r="V41" s="101">
        <v>1430</v>
      </c>
      <c r="W41" s="101">
        <v>1430</v>
      </c>
      <c r="X41" s="101">
        <v>0</v>
      </c>
      <c r="Y41" s="101">
        <v>10</v>
      </c>
      <c r="Z41" s="101">
        <v>535</v>
      </c>
      <c r="AA41" s="101">
        <v>111</v>
      </c>
      <c r="AB41" s="101">
        <v>5</v>
      </c>
      <c r="AC41" s="101">
        <v>235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28</v>
      </c>
      <c r="D42" s="101">
        <v>288</v>
      </c>
      <c r="E42" s="101">
        <v>713</v>
      </c>
      <c r="F42" s="101">
        <v>352</v>
      </c>
      <c r="G42" s="101">
        <v>25</v>
      </c>
      <c r="H42" s="101">
        <v>912</v>
      </c>
      <c r="I42" s="101">
        <v>1384</v>
      </c>
      <c r="J42" s="101">
        <v>40</v>
      </c>
      <c r="K42" s="101">
        <v>1654</v>
      </c>
      <c r="L42" s="101">
        <v>17</v>
      </c>
      <c r="M42" s="101">
        <v>0</v>
      </c>
      <c r="N42" s="101">
        <v>206</v>
      </c>
      <c r="O42" s="101">
        <v>24</v>
      </c>
      <c r="P42" s="101">
        <v>8</v>
      </c>
      <c r="Q42" s="101">
        <v>1160</v>
      </c>
      <c r="R42" s="101">
        <v>24</v>
      </c>
      <c r="S42" s="101">
        <v>2557</v>
      </c>
      <c r="T42" s="101">
        <v>60</v>
      </c>
      <c r="U42" s="101">
        <v>60</v>
      </c>
      <c r="V42" s="101">
        <v>2965</v>
      </c>
      <c r="W42" s="101">
        <v>2965</v>
      </c>
      <c r="X42" s="101">
        <v>8</v>
      </c>
      <c r="Y42" s="101">
        <v>21</v>
      </c>
      <c r="Z42" s="101">
        <v>881</v>
      </c>
      <c r="AA42" s="101">
        <v>157</v>
      </c>
      <c r="AB42" s="101">
        <v>12</v>
      </c>
      <c r="AC42" s="101">
        <v>384</v>
      </c>
      <c r="AD42" s="101">
        <v>76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17</v>
      </c>
      <c r="D43" s="101">
        <v>56</v>
      </c>
      <c r="E43" s="101">
        <v>272</v>
      </c>
      <c r="F43" s="101">
        <v>111</v>
      </c>
      <c r="G43" s="101">
        <v>20</v>
      </c>
      <c r="H43" s="101">
        <v>285</v>
      </c>
      <c r="I43" s="101">
        <v>655</v>
      </c>
      <c r="J43" s="101">
        <v>9</v>
      </c>
      <c r="K43" s="101">
        <v>467</v>
      </c>
      <c r="L43" s="101">
        <v>0</v>
      </c>
      <c r="M43" s="101">
        <v>0</v>
      </c>
      <c r="N43" s="101">
        <v>77</v>
      </c>
      <c r="O43" s="101">
        <v>5</v>
      </c>
      <c r="P43" s="101">
        <v>0</v>
      </c>
      <c r="Q43" s="101">
        <v>316</v>
      </c>
      <c r="R43" s="101">
        <v>26</v>
      </c>
      <c r="S43" s="101">
        <v>933</v>
      </c>
      <c r="T43" s="101">
        <v>48</v>
      </c>
      <c r="U43" s="101">
        <v>48</v>
      </c>
      <c r="V43" s="101">
        <v>972</v>
      </c>
      <c r="W43" s="101">
        <v>972</v>
      </c>
      <c r="X43" s="101">
        <v>2</v>
      </c>
      <c r="Y43" s="101">
        <v>3</v>
      </c>
      <c r="Z43" s="101">
        <v>319</v>
      </c>
      <c r="AA43" s="101">
        <v>45</v>
      </c>
      <c r="AB43" s="101">
        <v>6</v>
      </c>
      <c r="AC43" s="101">
        <v>145</v>
      </c>
      <c r="AD43" s="101">
        <v>35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4</v>
      </c>
      <c r="F44" s="101">
        <v>3</v>
      </c>
      <c r="G44" s="101">
        <v>0</v>
      </c>
      <c r="H44" s="101">
        <v>6</v>
      </c>
      <c r="I44" s="101">
        <v>14</v>
      </c>
      <c r="J44" s="101">
        <v>0</v>
      </c>
      <c r="K44" s="101">
        <v>4</v>
      </c>
      <c r="L44" s="101">
        <v>1</v>
      </c>
      <c r="M44" s="101">
        <v>0</v>
      </c>
      <c r="N44" s="101">
        <v>3</v>
      </c>
      <c r="O44" s="101">
        <v>0</v>
      </c>
      <c r="P44" s="101">
        <v>0</v>
      </c>
      <c r="Q44" s="101">
        <v>6</v>
      </c>
      <c r="R44" s="101">
        <v>0</v>
      </c>
      <c r="S44" s="101">
        <v>7</v>
      </c>
      <c r="T44" s="101">
        <v>0</v>
      </c>
      <c r="U44" s="101">
        <v>0</v>
      </c>
      <c r="V44" s="101">
        <v>9</v>
      </c>
      <c r="W44" s="101">
        <v>9</v>
      </c>
      <c r="X44" s="101">
        <v>0</v>
      </c>
      <c r="Y44" s="101">
        <v>0</v>
      </c>
      <c r="Z44" s="101">
        <v>0</v>
      </c>
      <c r="AA44" s="101">
        <v>4</v>
      </c>
      <c r="AB44" s="101">
        <v>0</v>
      </c>
      <c r="AC44" s="101">
        <v>4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145</v>
      </c>
      <c r="E45" s="101">
        <v>202</v>
      </c>
      <c r="F45" s="101">
        <v>172</v>
      </c>
      <c r="G45" s="101">
        <v>23</v>
      </c>
      <c r="H45" s="101">
        <v>478</v>
      </c>
      <c r="I45" s="101">
        <v>822</v>
      </c>
      <c r="J45" s="101">
        <v>21</v>
      </c>
      <c r="K45" s="101">
        <v>593</v>
      </c>
      <c r="L45" s="101">
        <v>5</v>
      </c>
      <c r="M45" s="101">
        <v>1</v>
      </c>
      <c r="N45" s="101">
        <v>191</v>
      </c>
      <c r="O45" s="101">
        <v>6</v>
      </c>
      <c r="P45" s="101">
        <v>4</v>
      </c>
      <c r="Q45" s="101">
        <v>437</v>
      </c>
      <c r="R45" s="101">
        <v>12</v>
      </c>
      <c r="S45" s="101">
        <v>964</v>
      </c>
      <c r="T45" s="101">
        <v>55</v>
      </c>
      <c r="U45" s="101">
        <v>55</v>
      </c>
      <c r="V45" s="101">
        <v>1062</v>
      </c>
      <c r="W45" s="101">
        <v>1062</v>
      </c>
      <c r="X45" s="101">
        <v>1</v>
      </c>
      <c r="Y45" s="101">
        <v>12</v>
      </c>
      <c r="Z45" s="101">
        <v>250</v>
      </c>
      <c r="AA45" s="101">
        <v>56</v>
      </c>
      <c r="AB45" s="101">
        <v>3</v>
      </c>
      <c r="AC45" s="101">
        <v>96</v>
      </c>
      <c r="AD45" s="101">
        <v>23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1</v>
      </c>
      <c r="E46" s="101">
        <v>7</v>
      </c>
      <c r="F46" s="101">
        <v>1</v>
      </c>
      <c r="G46" s="101">
        <v>0</v>
      </c>
      <c r="H46" s="101">
        <v>11</v>
      </c>
      <c r="I46" s="101">
        <v>29</v>
      </c>
      <c r="J46" s="101">
        <v>0</v>
      </c>
      <c r="K46" s="101">
        <v>12</v>
      </c>
      <c r="L46" s="101">
        <v>2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1</v>
      </c>
      <c r="U46" s="101">
        <v>1</v>
      </c>
      <c r="V46" s="101">
        <v>31</v>
      </c>
      <c r="W46" s="101">
        <v>31</v>
      </c>
      <c r="X46" s="101">
        <v>0</v>
      </c>
      <c r="Y46" s="101">
        <v>0</v>
      </c>
      <c r="Z46" s="101">
        <v>1</v>
      </c>
      <c r="AA46" s="101">
        <v>7</v>
      </c>
      <c r="AB46" s="101">
        <v>0</v>
      </c>
      <c r="AC46" s="101">
        <v>12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80</v>
      </c>
      <c r="E47" s="101">
        <v>308</v>
      </c>
      <c r="F47" s="101">
        <v>194</v>
      </c>
      <c r="G47" s="101">
        <v>30</v>
      </c>
      <c r="H47" s="101">
        <v>616</v>
      </c>
      <c r="I47" s="101">
        <v>1116</v>
      </c>
      <c r="J47" s="101">
        <v>28</v>
      </c>
      <c r="K47" s="101">
        <v>560</v>
      </c>
      <c r="L47" s="101">
        <v>6</v>
      </c>
      <c r="M47" s="101">
        <v>0</v>
      </c>
      <c r="N47" s="101">
        <v>89</v>
      </c>
      <c r="O47" s="101">
        <v>4</v>
      </c>
      <c r="P47" s="101">
        <v>0</v>
      </c>
      <c r="Q47" s="101">
        <v>809</v>
      </c>
      <c r="R47" s="101">
        <v>8</v>
      </c>
      <c r="S47" s="101">
        <v>1200</v>
      </c>
      <c r="T47" s="101">
        <v>47</v>
      </c>
      <c r="U47" s="101">
        <v>47</v>
      </c>
      <c r="V47" s="101">
        <v>1705</v>
      </c>
      <c r="W47" s="101">
        <v>1705</v>
      </c>
      <c r="X47" s="101">
        <v>0</v>
      </c>
      <c r="Y47" s="101">
        <v>1</v>
      </c>
      <c r="Z47" s="101">
        <v>409</v>
      </c>
      <c r="AA47" s="101">
        <v>169</v>
      </c>
      <c r="AB47" s="101">
        <v>8</v>
      </c>
      <c r="AC47" s="101">
        <v>368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24</v>
      </c>
      <c r="E48" s="101">
        <v>125</v>
      </c>
      <c r="F48" s="101">
        <v>35</v>
      </c>
      <c r="G48" s="101">
        <v>10</v>
      </c>
      <c r="H48" s="101">
        <v>144</v>
      </c>
      <c r="I48" s="101">
        <v>415</v>
      </c>
      <c r="J48" s="101">
        <v>3</v>
      </c>
      <c r="K48" s="101">
        <v>305</v>
      </c>
      <c r="L48" s="101">
        <v>0</v>
      </c>
      <c r="M48" s="101">
        <v>0</v>
      </c>
      <c r="N48" s="101">
        <v>111</v>
      </c>
      <c r="O48" s="101">
        <v>6</v>
      </c>
      <c r="P48" s="101">
        <v>8</v>
      </c>
      <c r="Q48" s="101">
        <v>137</v>
      </c>
      <c r="R48" s="101">
        <v>11</v>
      </c>
      <c r="S48" s="101">
        <v>631</v>
      </c>
      <c r="T48" s="101">
        <v>39</v>
      </c>
      <c r="U48" s="101">
        <v>39</v>
      </c>
      <c r="V48" s="101">
        <v>442</v>
      </c>
      <c r="W48" s="101">
        <v>442</v>
      </c>
      <c r="X48" s="101">
        <v>5</v>
      </c>
      <c r="Y48" s="101">
        <v>0</v>
      </c>
      <c r="Z48" s="101">
        <v>150</v>
      </c>
      <c r="AA48" s="101">
        <v>54</v>
      </c>
      <c r="AB48" s="101">
        <v>2</v>
      </c>
      <c r="AC48" s="101">
        <v>86</v>
      </c>
      <c r="AD48" s="101">
        <v>84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124</v>
      </c>
      <c r="E49" s="101">
        <v>424</v>
      </c>
      <c r="F49" s="101">
        <v>238</v>
      </c>
      <c r="G49" s="101">
        <v>57</v>
      </c>
      <c r="H49" s="101">
        <v>874</v>
      </c>
      <c r="I49" s="101">
        <v>1273</v>
      </c>
      <c r="J49" s="101">
        <v>32</v>
      </c>
      <c r="K49" s="101">
        <v>784</v>
      </c>
      <c r="L49" s="101">
        <v>1</v>
      </c>
      <c r="M49" s="101">
        <v>0</v>
      </c>
      <c r="N49" s="101">
        <v>112</v>
      </c>
      <c r="O49" s="101">
        <v>17</v>
      </c>
      <c r="P49" s="101">
        <v>1</v>
      </c>
      <c r="Q49" s="101">
        <v>836</v>
      </c>
      <c r="R49" s="101">
        <v>18</v>
      </c>
      <c r="S49" s="101">
        <v>1599</v>
      </c>
      <c r="T49" s="101">
        <v>115</v>
      </c>
      <c r="U49" s="101">
        <v>115</v>
      </c>
      <c r="V49" s="101">
        <v>1681</v>
      </c>
      <c r="W49" s="101">
        <v>1681</v>
      </c>
      <c r="X49" s="101">
        <v>15</v>
      </c>
      <c r="Y49" s="101">
        <v>22</v>
      </c>
      <c r="Z49" s="101">
        <v>637</v>
      </c>
      <c r="AA49" s="101">
        <v>79</v>
      </c>
      <c r="AB49" s="101">
        <v>8</v>
      </c>
      <c r="AC49" s="101">
        <v>250</v>
      </c>
      <c r="AD49" s="101">
        <v>62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51</v>
      </c>
      <c r="E50" s="101">
        <v>402</v>
      </c>
      <c r="F50" s="101">
        <v>69</v>
      </c>
      <c r="G50" s="101">
        <v>6</v>
      </c>
      <c r="H50" s="101">
        <v>304</v>
      </c>
      <c r="I50" s="101">
        <v>336</v>
      </c>
      <c r="J50" s="101">
        <v>50</v>
      </c>
      <c r="K50" s="101">
        <v>424</v>
      </c>
      <c r="L50" s="101">
        <v>21</v>
      </c>
      <c r="M50" s="101">
        <v>0</v>
      </c>
      <c r="N50" s="101">
        <v>62</v>
      </c>
      <c r="O50" s="101">
        <v>5</v>
      </c>
      <c r="P50" s="101">
        <v>1</v>
      </c>
      <c r="Q50" s="101">
        <v>337</v>
      </c>
      <c r="R50" s="101">
        <v>13</v>
      </c>
      <c r="S50" s="101">
        <v>807</v>
      </c>
      <c r="T50" s="101">
        <v>6</v>
      </c>
      <c r="U50" s="101">
        <v>6</v>
      </c>
      <c r="V50" s="101">
        <v>695</v>
      </c>
      <c r="W50" s="101">
        <v>695</v>
      </c>
      <c r="X50" s="101">
        <v>1</v>
      </c>
      <c r="Y50" s="101">
        <v>3</v>
      </c>
      <c r="Z50" s="101">
        <v>508</v>
      </c>
      <c r="AA50" s="101">
        <v>78</v>
      </c>
      <c r="AB50" s="101">
        <v>1</v>
      </c>
      <c r="AC50" s="101">
        <v>254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45</v>
      </c>
      <c r="E51" s="101">
        <v>214</v>
      </c>
      <c r="F51" s="101">
        <v>26</v>
      </c>
      <c r="G51" s="101">
        <v>9</v>
      </c>
      <c r="H51" s="101">
        <v>171</v>
      </c>
      <c r="I51" s="101">
        <v>316</v>
      </c>
      <c r="J51" s="101">
        <v>11</v>
      </c>
      <c r="K51" s="101">
        <v>361</v>
      </c>
      <c r="L51" s="101">
        <v>0</v>
      </c>
      <c r="M51" s="101">
        <v>0</v>
      </c>
      <c r="N51" s="101">
        <v>158</v>
      </c>
      <c r="O51" s="101">
        <v>17</v>
      </c>
      <c r="P51" s="101">
        <v>2</v>
      </c>
      <c r="Q51" s="101">
        <v>446</v>
      </c>
      <c r="R51" s="101">
        <v>13</v>
      </c>
      <c r="S51" s="101">
        <v>0</v>
      </c>
      <c r="T51" s="101">
        <v>60</v>
      </c>
      <c r="U51" s="101">
        <v>60</v>
      </c>
      <c r="V51" s="101">
        <v>775</v>
      </c>
      <c r="W51" s="101">
        <v>775</v>
      </c>
      <c r="X51" s="101">
        <v>2</v>
      </c>
      <c r="Y51" s="101">
        <v>26</v>
      </c>
      <c r="Z51" s="101">
        <v>58</v>
      </c>
      <c r="AA51" s="101">
        <v>50</v>
      </c>
      <c r="AB51" s="101">
        <v>17</v>
      </c>
      <c r="AC51" s="101">
        <v>58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14</v>
      </c>
      <c r="E52" s="101">
        <v>108</v>
      </c>
      <c r="F52" s="101">
        <v>58</v>
      </c>
      <c r="G52" s="101">
        <v>0</v>
      </c>
      <c r="H52" s="101">
        <v>250</v>
      </c>
      <c r="I52" s="101">
        <v>607</v>
      </c>
      <c r="J52" s="101">
        <v>4</v>
      </c>
      <c r="K52" s="101">
        <v>234</v>
      </c>
      <c r="L52" s="101">
        <v>0</v>
      </c>
      <c r="M52" s="101">
        <v>0</v>
      </c>
      <c r="N52" s="101">
        <v>32</v>
      </c>
      <c r="O52" s="101">
        <v>0</v>
      </c>
      <c r="P52" s="101">
        <v>0</v>
      </c>
      <c r="Q52" s="101">
        <v>99</v>
      </c>
      <c r="R52" s="101">
        <v>2</v>
      </c>
      <c r="S52" s="101">
        <v>167</v>
      </c>
      <c r="T52" s="101">
        <v>9</v>
      </c>
      <c r="U52" s="101">
        <v>9</v>
      </c>
      <c r="V52" s="101">
        <v>378</v>
      </c>
      <c r="W52" s="100">
        <v>283</v>
      </c>
      <c r="X52" s="101">
        <v>1</v>
      </c>
      <c r="Y52" s="101">
        <v>1</v>
      </c>
      <c r="Z52" s="101">
        <v>251</v>
      </c>
      <c r="AA52" s="101">
        <v>50</v>
      </c>
      <c r="AB52" s="101">
        <v>0</v>
      </c>
      <c r="AC52" s="101">
        <v>56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3</v>
      </c>
      <c r="E53" s="101">
        <v>128</v>
      </c>
      <c r="F53" s="101">
        <v>33</v>
      </c>
      <c r="G53" s="101">
        <v>9</v>
      </c>
      <c r="H53" s="101">
        <v>206</v>
      </c>
      <c r="I53" s="101">
        <v>643</v>
      </c>
      <c r="J53" s="101">
        <v>2</v>
      </c>
      <c r="K53" s="101">
        <v>179</v>
      </c>
      <c r="L53" s="101">
        <v>0</v>
      </c>
      <c r="M53" s="101">
        <v>0</v>
      </c>
      <c r="N53" s="101">
        <v>25</v>
      </c>
      <c r="O53" s="101">
        <v>0</v>
      </c>
      <c r="P53" s="101">
        <v>0</v>
      </c>
      <c r="Q53" s="101">
        <v>123</v>
      </c>
      <c r="R53" s="101">
        <v>1</v>
      </c>
      <c r="S53" s="101">
        <v>313</v>
      </c>
      <c r="T53" s="101">
        <v>13</v>
      </c>
      <c r="U53" s="101">
        <v>13</v>
      </c>
      <c r="V53" s="101">
        <v>361</v>
      </c>
      <c r="W53" s="101">
        <v>361</v>
      </c>
      <c r="X53" s="101">
        <v>0</v>
      </c>
      <c r="Y53" s="101">
        <v>0</v>
      </c>
      <c r="Z53" s="101">
        <v>97</v>
      </c>
      <c r="AA53" s="101">
        <v>115</v>
      </c>
      <c r="AB53" s="101">
        <v>1</v>
      </c>
      <c r="AC53" s="101">
        <v>101</v>
      </c>
      <c r="AD53" s="101">
        <v>24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18</v>
      </c>
      <c r="E54" s="101">
        <v>72</v>
      </c>
      <c r="F54" s="101">
        <v>29</v>
      </c>
      <c r="G54" s="101">
        <v>6</v>
      </c>
      <c r="H54" s="101">
        <v>114</v>
      </c>
      <c r="I54" s="101">
        <v>141</v>
      </c>
      <c r="J54" s="101">
        <v>0</v>
      </c>
      <c r="K54" s="101">
        <v>122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101</v>
      </c>
      <c r="R54" s="101">
        <v>3</v>
      </c>
      <c r="S54" s="101">
        <v>184</v>
      </c>
      <c r="T54" s="101">
        <v>16</v>
      </c>
      <c r="U54" s="101">
        <v>16</v>
      </c>
      <c r="V54" s="101">
        <v>227</v>
      </c>
      <c r="W54" s="101">
        <v>227</v>
      </c>
      <c r="X54" s="101">
        <v>0</v>
      </c>
      <c r="Y54" s="101">
        <v>0</v>
      </c>
      <c r="Z54" s="101">
        <v>70</v>
      </c>
      <c r="AA54" s="101">
        <v>23</v>
      </c>
      <c r="AB54" s="101">
        <v>0</v>
      </c>
      <c r="AC54" s="101">
        <v>39</v>
      </c>
      <c r="AD54" s="101">
        <v>4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15</v>
      </c>
      <c r="D55" s="101">
        <v>158</v>
      </c>
      <c r="E55" s="101">
        <v>408</v>
      </c>
      <c r="F55" s="101">
        <v>257</v>
      </c>
      <c r="G55" s="101">
        <v>39</v>
      </c>
      <c r="H55" s="101">
        <v>798</v>
      </c>
      <c r="I55" s="101">
        <v>205</v>
      </c>
      <c r="J55" s="101">
        <v>23</v>
      </c>
      <c r="K55" s="101">
        <v>338</v>
      </c>
      <c r="L55" s="101">
        <v>33</v>
      </c>
      <c r="M55" s="101">
        <v>3</v>
      </c>
      <c r="N55" s="101">
        <v>98</v>
      </c>
      <c r="O55" s="101">
        <v>5</v>
      </c>
      <c r="P55" s="101">
        <v>0</v>
      </c>
      <c r="Q55" s="101">
        <v>880</v>
      </c>
      <c r="R55" s="101">
        <v>12</v>
      </c>
      <c r="S55" s="101">
        <v>329</v>
      </c>
      <c r="T55" s="101">
        <v>15</v>
      </c>
      <c r="U55" s="101">
        <v>15</v>
      </c>
      <c r="V55" s="101">
        <v>43</v>
      </c>
      <c r="W55" s="101">
        <v>43</v>
      </c>
      <c r="X55" s="101">
        <v>1</v>
      </c>
      <c r="Y55" s="101">
        <v>7</v>
      </c>
      <c r="Z55" s="101">
        <v>526</v>
      </c>
      <c r="AA55" s="101">
        <v>97</v>
      </c>
      <c r="AB55" s="101">
        <v>8</v>
      </c>
      <c r="AC55" s="101">
        <v>287</v>
      </c>
      <c r="AD55" s="101">
        <v>50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15</v>
      </c>
      <c r="E56" s="101">
        <v>32</v>
      </c>
      <c r="F56" s="101">
        <v>29</v>
      </c>
      <c r="G56" s="101">
        <v>5</v>
      </c>
      <c r="H56" s="101">
        <v>90</v>
      </c>
      <c r="I56" s="101">
        <v>172</v>
      </c>
      <c r="J56" s="101">
        <v>11</v>
      </c>
      <c r="K56" s="101">
        <v>80</v>
      </c>
      <c r="L56" s="101">
        <v>0</v>
      </c>
      <c r="M56" s="101">
        <v>0</v>
      </c>
      <c r="N56" s="101">
        <v>9</v>
      </c>
      <c r="O56" s="101">
        <v>0</v>
      </c>
      <c r="P56" s="101">
        <v>0</v>
      </c>
      <c r="Q56" s="101">
        <v>43</v>
      </c>
      <c r="R56" s="101">
        <v>2</v>
      </c>
      <c r="S56" s="101">
        <v>97</v>
      </c>
      <c r="T56" s="101">
        <v>7</v>
      </c>
      <c r="U56" s="101">
        <v>7</v>
      </c>
      <c r="V56" s="101">
        <v>134</v>
      </c>
      <c r="W56" s="101">
        <v>134</v>
      </c>
      <c r="X56" s="101">
        <v>0</v>
      </c>
      <c r="Y56" s="101">
        <v>0</v>
      </c>
      <c r="Z56" s="101">
        <v>36</v>
      </c>
      <c r="AA56" s="101">
        <v>27</v>
      </c>
      <c r="AB56" s="101">
        <v>0</v>
      </c>
      <c r="AC56" s="101">
        <v>43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146</v>
      </c>
      <c r="D57" s="101">
        <v>449</v>
      </c>
      <c r="E57" s="101">
        <v>1173</v>
      </c>
      <c r="F57" s="101">
        <v>608</v>
      </c>
      <c r="G57" s="101">
        <v>100</v>
      </c>
      <c r="H57" s="101">
        <v>1923</v>
      </c>
      <c r="I57" s="101">
        <v>3429</v>
      </c>
      <c r="J57" s="101">
        <v>190</v>
      </c>
      <c r="K57" s="101">
        <v>2381</v>
      </c>
      <c r="L57" s="101">
        <v>40</v>
      </c>
      <c r="M57" s="101">
        <v>3</v>
      </c>
      <c r="N57" s="101">
        <v>83</v>
      </c>
      <c r="O57" s="101">
        <v>21</v>
      </c>
      <c r="P57" s="101">
        <v>0</v>
      </c>
      <c r="Q57" s="101">
        <v>1479</v>
      </c>
      <c r="R57" s="101">
        <v>25</v>
      </c>
      <c r="S57" s="101">
        <v>3933</v>
      </c>
      <c r="T57" s="101">
        <v>48</v>
      </c>
      <c r="U57" s="101">
        <v>48</v>
      </c>
      <c r="V57" s="101">
        <v>8490</v>
      </c>
      <c r="W57" s="101">
        <v>8490</v>
      </c>
      <c r="X57" s="101">
        <v>2</v>
      </c>
      <c r="Y57" s="101">
        <v>7</v>
      </c>
      <c r="Z57" s="101">
        <v>2073</v>
      </c>
      <c r="AA57" s="101">
        <v>255</v>
      </c>
      <c r="AB57" s="101">
        <v>14</v>
      </c>
      <c r="AC57" s="101">
        <v>860</v>
      </c>
      <c r="AD57" s="101">
        <v>238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32</v>
      </c>
      <c r="F58" s="101">
        <v>5</v>
      </c>
      <c r="G58" s="101">
        <v>3</v>
      </c>
      <c r="H58" s="101">
        <v>43</v>
      </c>
      <c r="I58" s="101">
        <v>114</v>
      </c>
      <c r="J58" s="101">
        <v>0</v>
      </c>
      <c r="K58" s="101">
        <v>78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14</v>
      </c>
      <c r="R58" s="101">
        <v>1</v>
      </c>
      <c r="S58" s="101">
        <v>114</v>
      </c>
      <c r="T58" s="101">
        <v>10</v>
      </c>
      <c r="U58" s="101">
        <v>10</v>
      </c>
      <c r="V58" s="101">
        <v>166</v>
      </c>
      <c r="W58" s="101">
        <v>166</v>
      </c>
      <c r="X58" s="101">
        <v>0</v>
      </c>
      <c r="Y58" s="101">
        <v>0</v>
      </c>
      <c r="Z58" s="101">
        <v>44</v>
      </c>
      <c r="AA58" s="101">
        <v>15</v>
      </c>
      <c r="AB58" s="101">
        <v>0</v>
      </c>
      <c r="AC58" s="101">
        <v>34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1096</v>
      </c>
      <c r="D59" s="101">
        <v>3620</v>
      </c>
      <c r="E59" s="101">
        <v>9827</v>
      </c>
      <c r="F59" s="101">
        <v>13368</v>
      </c>
      <c r="G59" s="101">
        <v>2880</v>
      </c>
      <c r="H59" s="101">
        <v>17484</v>
      </c>
      <c r="I59" s="101">
        <v>30941</v>
      </c>
      <c r="J59" s="101">
        <v>1247</v>
      </c>
      <c r="K59" s="101">
        <v>29866</v>
      </c>
      <c r="L59" s="101">
        <v>809</v>
      </c>
      <c r="M59" s="101">
        <v>8</v>
      </c>
      <c r="N59" s="101">
        <v>3339</v>
      </c>
      <c r="O59" s="101">
        <v>121</v>
      </c>
      <c r="P59" s="101">
        <v>11</v>
      </c>
      <c r="Q59" s="101">
        <v>14561</v>
      </c>
      <c r="R59" s="101">
        <v>214</v>
      </c>
      <c r="S59" s="101">
        <v>40608</v>
      </c>
      <c r="T59" s="101">
        <v>965</v>
      </c>
      <c r="U59" s="101">
        <v>965</v>
      </c>
      <c r="V59" s="101">
        <v>65398</v>
      </c>
      <c r="W59" s="101">
        <v>65398</v>
      </c>
      <c r="X59" s="101">
        <v>87</v>
      </c>
      <c r="Y59" s="101">
        <v>32</v>
      </c>
      <c r="Z59" s="101">
        <v>12952</v>
      </c>
      <c r="AA59" s="101">
        <v>1190</v>
      </c>
      <c r="AB59" s="101">
        <v>67</v>
      </c>
      <c r="AC59" s="101">
        <v>5529</v>
      </c>
      <c r="AD59" s="101">
        <v>1536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0</v>
      </c>
      <c r="H60" s="101">
        <v>4</v>
      </c>
      <c r="I60" s="101">
        <v>44</v>
      </c>
      <c r="J60" s="101">
        <v>0</v>
      </c>
      <c r="K60" s="101">
        <v>30</v>
      </c>
      <c r="L60" s="101">
        <v>0</v>
      </c>
      <c r="M60" s="101">
        <v>0</v>
      </c>
      <c r="N60" s="101">
        <v>11</v>
      </c>
      <c r="O60" s="101">
        <v>0</v>
      </c>
      <c r="P60" s="101">
        <v>0</v>
      </c>
      <c r="Q60" s="101">
        <v>2</v>
      </c>
      <c r="R60" s="101">
        <v>0</v>
      </c>
      <c r="S60" s="101">
        <v>103</v>
      </c>
      <c r="T60" s="101">
        <v>0</v>
      </c>
      <c r="U60" s="101">
        <v>0</v>
      </c>
      <c r="V60" s="101">
        <v>144</v>
      </c>
      <c r="W60" s="101">
        <v>144</v>
      </c>
      <c r="X60" s="101">
        <v>0</v>
      </c>
      <c r="Y60" s="101">
        <v>0</v>
      </c>
      <c r="Z60" s="101">
        <v>42</v>
      </c>
      <c r="AA60" s="101">
        <v>11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99</v>
      </c>
      <c r="E61" s="101">
        <v>269</v>
      </c>
      <c r="F61" s="101">
        <v>112</v>
      </c>
      <c r="G61" s="101">
        <v>13</v>
      </c>
      <c r="H61" s="101">
        <v>590</v>
      </c>
      <c r="I61" s="101">
        <v>1252</v>
      </c>
      <c r="J61" s="101">
        <v>5</v>
      </c>
      <c r="K61" s="101">
        <v>707</v>
      </c>
      <c r="L61" s="101">
        <v>7</v>
      </c>
      <c r="M61" s="101">
        <v>0</v>
      </c>
      <c r="N61" s="101">
        <v>102</v>
      </c>
      <c r="O61" s="101">
        <v>3</v>
      </c>
      <c r="P61" s="101">
        <v>3</v>
      </c>
      <c r="Q61" s="101">
        <v>411</v>
      </c>
      <c r="R61" s="101">
        <v>3</v>
      </c>
      <c r="S61" s="101">
        <v>845</v>
      </c>
      <c r="T61" s="101">
        <v>33</v>
      </c>
      <c r="U61" s="101">
        <v>33</v>
      </c>
      <c r="V61" s="101">
        <v>1092</v>
      </c>
      <c r="W61" s="101">
        <v>1092</v>
      </c>
      <c r="X61" s="101">
        <v>5</v>
      </c>
      <c r="Y61" s="101">
        <v>7</v>
      </c>
      <c r="Z61" s="101">
        <v>307</v>
      </c>
      <c r="AA61" s="101">
        <v>209</v>
      </c>
      <c r="AB61" s="101">
        <v>0</v>
      </c>
      <c r="AC61" s="101">
        <v>466</v>
      </c>
      <c r="AD61" s="101">
        <v>35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1880</v>
      </c>
      <c r="D64" s="62">
        <f t="shared" si="0"/>
        <v>8932</v>
      </c>
      <c r="E64" s="62">
        <f t="shared" si="0"/>
        <v>26115</v>
      </c>
      <c r="F64" s="62">
        <f t="shared" si="0"/>
        <v>21901</v>
      </c>
      <c r="G64" s="62">
        <f t="shared" si="0"/>
        <v>4254</v>
      </c>
      <c r="H64" s="62">
        <f t="shared" si="0"/>
        <v>47925</v>
      </c>
      <c r="I64" s="62">
        <f t="shared" si="0"/>
        <v>89242</v>
      </c>
      <c r="J64" s="64">
        <f t="shared" si="0"/>
        <v>2514</v>
      </c>
      <c r="K64" s="64">
        <f t="shared" si="0"/>
        <v>66037</v>
      </c>
      <c r="L64" s="62">
        <f t="shared" si="0"/>
        <v>1302</v>
      </c>
      <c r="M64" s="62">
        <f t="shared" si="0"/>
        <v>66</v>
      </c>
      <c r="N64" s="62">
        <f t="shared" si="0"/>
        <v>11689</v>
      </c>
      <c r="O64" s="62">
        <f t="shared" si="0"/>
        <v>473</v>
      </c>
      <c r="P64" s="62">
        <f t="shared" si="0"/>
        <v>118</v>
      </c>
      <c r="Q64" s="62">
        <f t="shared" si="0"/>
        <v>47249</v>
      </c>
      <c r="R64" s="64">
        <f t="shared" si="0"/>
        <v>919</v>
      </c>
      <c r="S64" s="62">
        <f t="shared" si="0"/>
        <v>113822</v>
      </c>
      <c r="T64" s="62"/>
      <c r="U64" s="62">
        <f>SUM(U3:U61)</f>
        <v>4013</v>
      </c>
      <c r="V64" s="63"/>
      <c r="W64" s="62">
        <f t="shared" ref="W64:AD64" si="1">SUM(W3:W61)</f>
        <v>145145</v>
      </c>
      <c r="X64" s="62">
        <f t="shared" si="1"/>
        <v>294</v>
      </c>
      <c r="Y64" s="62">
        <f t="shared" si="1"/>
        <v>470</v>
      </c>
      <c r="Z64" s="64">
        <f t="shared" si="1"/>
        <v>35554</v>
      </c>
      <c r="AA64" s="62">
        <f t="shared" si="1"/>
        <v>7543</v>
      </c>
      <c r="AB64" s="62">
        <f t="shared" si="1"/>
        <v>412</v>
      </c>
      <c r="AC64" s="62">
        <f t="shared" si="1"/>
        <v>18690</v>
      </c>
      <c r="AD64" s="64">
        <f t="shared" si="1"/>
        <v>4537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7.1989278192609613E-2</v>
      </c>
      <c r="D65" s="88">
        <f>D64/E64</f>
        <v>0.34202565575339844</v>
      </c>
      <c r="E65" s="77">
        <f>E64/E64</f>
        <v>1</v>
      </c>
      <c r="F65" s="88">
        <f>F64/K64</f>
        <v>0.33164740978542334</v>
      </c>
      <c r="G65" s="88">
        <f>G64/K64</f>
        <v>6.4418432091100444E-2</v>
      </c>
      <c r="H65" s="88">
        <f>H64/K64</f>
        <v>0.72572951527174157</v>
      </c>
      <c r="I65" s="88">
        <f>I64/K64</f>
        <v>1.3513939155322017</v>
      </c>
      <c r="J65" s="88">
        <f>J64/K64</f>
        <v>3.8069567060890104E-2</v>
      </c>
      <c r="K65" s="76">
        <f>K64/K64</f>
        <v>1</v>
      </c>
      <c r="L65" s="75">
        <f>L64/N64</f>
        <v>0.11138677388998204</v>
      </c>
      <c r="M65" s="75">
        <f>M64/N64</f>
        <v>5.6463341603216703E-3</v>
      </c>
      <c r="N65" s="76">
        <f>N64/N64</f>
        <v>1</v>
      </c>
      <c r="O65" s="75">
        <f>O64/N64</f>
        <v>4.0465394815638635E-2</v>
      </c>
      <c r="P65" s="75">
        <f>P64/N64</f>
        <v>1.00949610745145E-2</v>
      </c>
      <c r="Q65" s="75">
        <f>Q64/N64</f>
        <v>4.0421764051672513</v>
      </c>
      <c r="R65" s="88">
        <f>R64/N64</f>
        <v>7.8620925656600227E-2</v>
      </c>
      <c r="S65" s="77">
        <f>S64/S64</f>
        <v>1</v>
      </c>
      <c r="T65" s="75"/>
      <c r="U65" s="75">
        <f>U64/S64</f>
        <v>3.5256804484194618E-2</v>
      </c>
      <c r="V65" s="75"/>
      <c r="W65" s="75">
        <f>W64/S64</f>
        <v>1.2751928449684595</v>
      </c>
      <c r="X65" s="75">
        <f>X64/S64</f>
        <v>2.5829804431480733E-3</v>
      </c>
      <c r="Y65" s="75">
        <f>Y64/S64</f>
        <v>4.1292544499305934E-3</v>
      </c>
      <c r="Z65" s="88">
        <f>Z64/S64</f>
        <v>0.31236492066560068</v>
      </c>
      <c r="AA65" s="77">
        <f>AA64/AA64</f>
        <v>1</v>
      </c>
      <c r="AB65" s="78">
        <f>AB64/AA64</f>
        <v>5.4620177648150602E-2</v>
      </c>
      <c r="AC65" s="75">
        <f>AC64/AA64</f>
        <v>2.477793981174599</v>
      </c>
      <c r="AD65" s="90">
        <f>AD64/AA64</f>
        <v>0.60148482036325068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441</v>
      </c>
      <c r="D66" s="66">
        <f>SUMIF(B3:B61, "Europe", D3:D61)</f>
        <v>2551</v>
      </c>
      <c r="E66" s="66">
        <f>SUMIF(B3:B61, "Europe", E3:E61)</f>
        <v>9357</v>
      </c>
      <c r="F66" s="66">
        <f>SUMIF(B3:B61, "Europe", F3:F61)</f>
        <v>3667</v>
      </c>
      <c r="G66" s="66">
        <f>SUMIF(B3:B61, "Europe", G3:G61)</f>
        <v>570</v>
      </c>
      <c r="H66" s="66">
        <f>SUMIF(B3:B61, "Europe", H3:H61)</f>
        <v>13055</v>
      </c>
      <c r="I66" s="66">
        <f>SUMIF(B3:B61, "Europe", I3:I61)</f>
        <v>24044</v>
      </c>
      <c r="J66" s="68">
        <f>SUMIF(B3:B61, "Europe", J3:J61)</f>
        <v>722</v>
      </c>
      <c r="K66" s="68">
        <f>SUMIF(B3:B61, "Europe", K3:K61)</f>
        <v>18881</v>
      </c>
      <c r="L66" s="66">
        <f>SUMIF(B3:B61, "Europe", L3:L61)</f>
        <v>236</v>
      </c>
      <c r="M66" s="66">
        <f>SUMIF(B3:B61, "Europe", M3:M61)</f>
        <v>21</v>
      </c>
      <c r="N66" s="66">
        <f>SUMIF(B3:B61, "Europe", N3:N61)</f>
        <v>4105</v>
      </c>
      <c r="O66" s="66">
        <f>SUMIF(B3:B61, "Europe", O3:O61)</f>
        <v>238</v>
      </c>
      <c r="P66" s="66">
        <f>SUMIF(B3:B61, "Europe", P3:P61)</f>
        <v>85</v>
      </c>
      <c r="Q66" s="66">
        <f>SUMIF(B3:B61, "Europe", Q3:Q61)</f>
        <v>14695</v>
      </c>
      <c r="R66" s="68">
        <f>SUMIF(B3:B61, "Europe", R3:R61)</f>
        <v>524</v>
      </c>
      <c r="S66" s="66">
        <f>SUMIF(B3:B61, "Europe", S3:S61)</f>
        <v>34514</v>
      </c>
      <c r="T66" s="66"/>
      <c r="U66" s="66">
        <f>SUMIF(B3:B61, "Europe", U3:U61)</f>
        <v>1652</v>
      </c>
      <c r="V66" s="67"/>
      <c r="W66" s="66">
        <f>SUMIF(B3:B61, "Europe", W3:W61)</f>
        <v>38920</v>
      </c>
      <c r="X66" s="66">
        <f>SUMIF(B3:B61, "Europe", X3:X61)</f>
        <v>123</v>
      </c>
      <c r="Y66" s="66">
        <f>SUMIF(B3:B61, "Europe", Y3:Y61)</f>
        <v>359</v>
      </c>
      <c r="Z66" s="68">
        <f>SUMIF(B3:B61, "Europe", Z3:Z61)</f>
        <v>14069</v>
      </c>
      <c r="AA66" s="66">
        <f>SUMIF(B3:B61, "Europe", AA3:AA61)</f>
        <v>2277</v>
      </c>
      <c r="AB66" s="66">
        <f>SUMIF(B3:B61, "Europe", AB3:AB61)</f>
        <v>234</v>
      </c>
      <c r="AC66" s="66">
        <f>SUMIF(B3:B61, "Europe", AC3:AC61)</f>
        <v>5258</v>
      </c>
      <c r="AD66" s="68">
        <f>SUMIF(B3:B61, "Europe", AD3:AD61)</f>
        <v>1674</v>
      </c>
      <c r="AE66" s="84"/>
    </row>
    <row r="67" spans="1:47" ht="16" x14ac:dyDescent="0.2">
      <c r="A67" s="69"/>
      <c r="B67" s="70" t="s">
        <v>96</v>
      </c>
      <c r="C67" s="88">
        <f>C66/E66</f>
        <v>4.7130490541840334E-2</v>
      </c>
      <c r="D67" s="88">
        <f>D66/E66</f>
        <v>0.27263011649032809</v>
      </c>
      <c r="E67" s="77">
        <f>E66/E66</f>
        <v>1</v>
      </c>
      <c r="F67" s="88">
        <f>F66/K66</f>
        <v>0.19421640802923573</v>
      </c>
      <c r="G67" s="88">
        <f>G66/K66</f>
        <v>3.0189078968274986E-2</v>
      </c>
      <c r="H67" s="88">
        <f>H66/K66</f>
        <v>0.69143583496636829</v>
      </c>
      <c r="I67" s="88">
        <f>I66/K66</f>
        <v>1.2734494994968486</v>
      </c>
      <c r="J67" s="88">
        <f>J66/K66</f>
        <v>3.8239500026481646E-2</v>
      </c>
      <c r="K67" s="76">
        <f>K66/K66</f>
        <v>1</v>
      </c>
      <c r="L67" s="75">
        <f>L66/N66</f>
        <v>5.7490864799025578E-2</v>
      </c>
      <c r="M67" s="75">
        <f>M66/N66</f>
        <v>5.1157125456760049E-3</v>
      </c>
      <c r="N67" s="76">
        <f>N66/N66</f>
        <v>1</v>
      </c>
      <c r="O67" s="75">
        <f>O66/N66</f>
        <v>5.797807551766139E-2</v>
      </c>
      <c r="P67" s="75">
        <f>P66/N66</f>
        <v>2.0706455542021926E-2</v>
      </c>
      <c r="Q67" s="75">
        <f>Q66/N66</f>
        <v>3.5797807551766141</v>
      </c>
      <c r="R67" s="88">
        <f>R66/N66</f>
        <v>0.12764920828258222</v>
      </c>
      <c r="S67" s="77">
        <f>S66/S66</f>
        <v>1</v>
      </c>
      <c r="T67" s="75"/>
      <c r="U67" s="75">
        <f>U66/S66</f>
        <v>4.7864634641015237E-2</v>
      </c>
      <c r="V67" s="75"/>
      <c r="W67" s="75">
        <f>W66/S66</f>
        <v>1.1276583415425625</v>
      </c>
      <c r="X67" s="75">
        <f>X66/S66</f>
        <v>3.5637712232717157E-3</v>
      </c>
      <c r="Y67" s="75">
        <f>Y66/S66</f>
        <v>1.0401576171988178E-2</v>
      </c>
      <c r="Z67" s="88">
        <f>Z66/S66</f>
        <v>0.40763168569276237</v>
      </c>
      <c r="AA67" s="80">
        <f>AA66/AA66</f>
        <v>1</v>
      </c>
      <c r="AB67" s="81">
        <f>AB66/AA66</f>
        <v>0.10276679841897234</v>
      </c>
      <c r="AC67" s="79">
        <f>AC66/AA66</f>
        <v>2.3091787439613527</v>
      </c>
      <c r="AD67" s="91">
        <f>AD66/AA66</f>
        <v>0.7351778656126482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1165</v>
      </c>
      <c r="D68" s="66">
        <f>SUMIF(B3:B61, "North America", D3:D61)</f>
        <v>4028</v>
      </c>
      <c r="E68" s="66">
        <f>SUMIF(B3:B61, "North America", E3:E61)</f>
        <v>10901</v>
      </c>
      <c r="F68" s="66">
        <f>SUMIF(B3:B61, "North America", F3:F61)</f>
        <v>14004</v>
      </c>
      <c r="G68" s="66">
        <f>SUMIF(B3:B61, "North America", G3:G61)</f>
        <v>2989</v>
      </c>
      <c r="H68" s="66">
        <f>SUMIF(B3:B61, "North America", H3:H61)</f>
        <v>19553</v>
      </c>
      <c r="I68" s="66">
        <f>SUMIF(B3:B61, "North America", I3:I61)</f>
        <v>34638</v>
      </c>
      <c r="J68" s="68">
        <f>SUMIF(B3:B61, "North America", J3:J61)</f>
        <v>1312</v>
      </c>
      <c r="K68" s="68">
        <f>SUMIF(B3:B61, "North America", K3:K61)</f>
        <v>32733</v>
      </c>
      <c r="L68" s="66">
        <f>SUMIF(B3:B61, "North America", L3:L61)</f>
        <v>874</v>
      </c>
      <c r="M68" s="66">
        <f>SUMIF(B3:B61, "North America", M3:M61)</f>
        <v>13</v>
      </c>
      <c r="N68" s="66">
        <f>SUMIF(B3:B61, "North America", N3:N61)</f>
        <v>3585</v>
      </c>
      <c r="O68" s="66">
        <f>SUMIF(B3:B61, "North America", O3:O61)</f>
        <v>132</v>
      </c>
      <c r="P68" s="66">
        <f>SUMIF(B3:B61, "North America", P3:P61)</f>
        <v>11</v>
      </c>
      <c r="Q68" s="66">
        <f>SUMIF(B3:B61, "North America", Q3:Q61)</f>
        <v>16134</v>
      </c>
      <c r="R68" s="68">
        <f>SUMIF(B3:B61, "North America", R3:R61)</f>
        <v>265</v>
      </c>
      <c r="S68" s="66">
        <f>SUMIF(B3:B61, "North America", S3:S61)</f>
        <v>45006</v>
      </c>
      <c r="T68" s="66"/>
      <c r="U68" s="66">
        <f>SUMIF(B3:B61, "North America", U3:U61)</f>
        <v>1086</v>
      </c>
      <c r="V68" s="67"/>
      <c r="W68" s="66">
        <f>SUMIF(B3:B61, "North America", W3:W61)</f>
        <v>71719</v>
      </c>
      <c r="X68" s="66">
        <f>SUMIF(B3:B61, "North America", X3:X61)</f>
        <v>103</v>
      </c>
      <c r="Y68" s="66">
        <f>SUMIF(B3:B61, "North America", Y3:Y61)</f>
        <v>44</v>
      </c>
      <c r="Z68" s="68">
        <f>SUMIF(B3:B61, "North America", Z3:Z61)</f>
        <v>13561</v>
      </c>
      <c r="AA68" s="66">
        <f>SUMIF(B3:B61, "North America", AA3:AA61)</f>
        <v>1514</v>
      </c>
      <c r="AB68" s="66">
        <f>SUMIF(B3:B61, "North America", AB3:AB61)</f>
        <v>80</v>
      </c>
      <c r="AC68" s="66">
        <f>SUMIF(B3:B61, "North America", AC3:AC61)</f>
        <v>6448</v>
      </c>
      <c r="AD68" s="68">
        <f>SUMIF(B3:B61, "North America", AD3:AD61)</f>
        <v>1717</v>
      </c>
      <c r="AE68" s="84"/>
    </row>
    <row r="69" spans="1:47" ht="16" x14ac:dyDescent="0.2">
      <c r="A69" s="69"/>
      <c r="B69" s="70" t="s">
        <v>96</v>
      </c>
      <c r="C69" s="88">
        <f>C68/E68</f>
        <v>0.1068709292725438</v>
      </c>
      <c r="D69" s="88">
        <f>D68/E68</f>
        <v>0.36950738464361066</v>
      </c>
      <c r="E69" s="77">
        <f>E68/E68</f>
        <v>1</v>
      </c>
      <c r="F69" s="88">
        <f>F68/K68</f>
        <v>0.42782513060214461</v>
      </c>
      <c r="G69" s="88">
        <f>G68/K68</f>
        <v>9.1314575504842205E-2</v>
      </c>
      <c r="H69" s="88">
        <f>H68/K68</f>
        <v>0.59734824183545654</v>
      </c>
      <c r="I69" s="88">
        <f>I68/K68</f>
        <v>1.0581981486573182</v>
      </c>
      <c r="J69" s="88">
        <f>J68/K68</f>
        <v>4.0081874560840738E-2</v>
      </c>
      <c r="K69" s="76">
        <f>K68/K68</f>
        <v>1</v>
      </c>
      <c r="L69" s="75">
        <f>L68/N68</f>
        <v>0.24379358437935844</v>
      </c>
      <c r="M69" s="75">
        <f>M68/N68</f>
        <v>3.6262203626220364E-3</v>
      </c>
      <c r="N69" s="76">
        <f>N68/N68</f>
        <v>1</v>
      </c>
      <c r="O69" s="75">
        <f>O68/N68</f>
        <v>3.682008368200837E-2</v>
      </c>
      <c r="P69" s="75">
        <f>P68/N68</f>
        <v>3.0683403068340305E-3</v>
      </c>
      <c r="Q69" s="75">
        <f>Q68/N68</f>
        <v>4.5004184100418412</v>
      </c>
      <c r="R69" s="88">
        <f>R68/N68</f>
        <v>7.3919107391910738E-2</v>
      </c>
      <c r="S69" s="77">
        <f>S68/S68</f>
        <v>1</v>
      </c>
      <c r="T69" s="75"/>
      <c r="U69" s="75">
        <f>U68/S68</f>
        <v>2.4130115984535395E-2</v>
      </c>
      <c r="V69" s="75"/>
      <c r="W69" s="75">
        <f>W68/S68</f>
        <v>1.5935430831444697</v>
      </c>
      <c r="X69" s="75">
        <f>X68/S68</f>
        <v>2.288583744389637E-3</v>
      </c>
      <c r="Y69" s="75">
        <f>Y68/S68</f>
        <v>9.7764742478780617E-4</v>
      </c>
      <c r="Z69" s="88">
        <f>Z68/S68</f>
        <v>0.3013153801715327</v>
      </c>
      <c r="AA69" s="80">
        <f>AA68/AA68</f>
        <v>1</v>
      </c>
      <c r="AB69" s="81">
        <f>AB68/AA68</f>
        <v>5.2840158520475564E-2</v>
      </c>
      <c r="AC69" s="79">
        <f>AC68/AA68</f>
        <v>4.25891677675033</v>
      </c>
      <c r="AD69" s="91">
        <f>AD68/AA68</f>
        <v>1.1340819022457067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187</v>
      </c>
      <c r="E70" s="66">
        <f>SUMIF(B3:B61, "South America", E3:E61)</f>
        <v>1248</v>
      </c>
      <c r="F70" s="66">
        <f>SUMIF(B3:B61, "South America", F3:F61)</f>
        <v>367</v>
      </c>
      <c r="G70" s="66">
        <f>SUMIF(B3:B61, "South America", G3:G61)</f>
        <v>36</v>
      </c>
      <c r="H70" s="66">
        <f>SUMIF(B3:B61, "South America", H3:H61)</f>
        <v>2068</v>
      </c>
      <c r="I70" s="66">
        <f>SUMIF(B3:B61, "South America", I3:I61)</f>
        <v>3789</v>
      </c>
      <c r="J70" s="68">
        <f>SUMIF(B3:B61, "South America", J3:J61)</f>
        <v>39</v>
      </c>
      <c r="K70" s="68">
        <f>SUMIF(B3:B61, "South America", K3:K61)</f>
        <v>2667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400</v>
      </c>
      <c r="O70" s="66">
        <f>SUMIF(B3:B61, "South America", O3:O61)</f>
        <v>47</v>
      </c>
      <c r="P70" s="66">
        <f>SUMIF(B3:B61, "South America", P3:P61)</f>
        <v>3</v>
      </c>
      <c r="Q70" s="66">
        <f>SUMIF(B3:B61, "South America", Q3:Q61)</f>
        <v>2145</v>
      </c>
      <c r="R70" s="68">
        <f>SUMIF(B3:B61, "South America", R3:R61)</f>
        <v>73</v>
      </c>
      <c r="S70" s="66">
        <f>SUMIF(B3:B61, "South America", S3:S61)</f>
        <v>5756</v>
      </c>
      <c r="T70" s="66"/>
      <c r="U70" s="66">
        <f>SUMIF(B3:B61, "South America", U3:U61)</f>
        <v>396</v>
      </c>
      <c r="V70" s="67"/>
      <c r="W70" s="66">
        <f>SUMIF(B3:B61, "South America", W3:W61)</f>
        <v>6254</v>
      </c>
      <c r="X70" s="66">
        <f>SUMIF(B3:B61, "South America", X3:X61)</f>
        <v>24</v>
      </c>
      <c r="Y70" s="66">
        <f>SUMIF(B3:B61, "South America", Y3:Y61)</f>
        <v>8</v>
      </c>
      <c r="Z70" s="68">
        <f>SUMIF(B3:B61, "South America", Z3:Z61)</f>
        <v>1749</v>
      </c>
      <c r="AA70" s="66">
        <f>SUMIF(B3:B61, "South America", AA3:AA61)</f>
        <v>769</v>
      </c>
      <c r="AB70" s="66">
        <f>SUMIF(B3:B61, "South America", AB3:AB61)</f>
        <v>18</v>
      </c>
      <c r="AC70" s="66">
        <f>SUMIF(B3:B61, "South America", AC3:AC61)</f>
        <v>1342</v>
      </c>
      <c r="AD70" s="68">
        <f>SUMIF(B3:B61, "South America", AD3:AD61)</f>
        <v>236</v>
      </c>
      <c r="AE70" s="84"/>
    </row>
    <row r="71" spans="1:47" ht="16" x14ac:dyDescent="0.2">
      <c r="A71" s="63"/>
      <c r="B71" s="70" t="s">
        <v>96</v>
      </c>
      <c r="C71" s="88">
        <f>C70/E70</f>
        <v>3.2051282051282048E-2</v>
      </c>
      <c r="D71" s="88">
        <f>D70/E70</f>
        <v>0.14983974358974358</v>
      </c>
      <c r="E71" s="77">
        <f>E70/E70</f>
        <v>1</v>
      </c>
      <c r="F71" s="88">
        <f>F70/K70</f>
        <v>0.13760779902512185</v>
      </c>
      <c r="G71" s="88">
        <f>G70/K70</f>
        <v>1.3498312710911136E-2</v>
      </c>
      <c r="H71" s="88">
        <f>H70/K70</f>
        <v>0.77540307461567304</v>
      </c>
      <c r="I71" s="88">
        <f>I70/K70</f>
        <v>1.4206974128233971</v>
      </c>
      <c r="J71" s="88">
        <f>J70/K70</f>
        <v>1.4623172103487065E-2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0.11749999999999999</v>
      </c>
      <c r="P71" s="75">
        <f>P70/N70</f>
        <v>7.4999999999999997E-3</v>
      </c>
      <c r="Q71" s="75">
        <f>Q70/N70</f>
        <v>5.3624999999999998</v>
      </c>
      <c r="R71" s="88">
        <f>R70/N70</f>
        <v>0.1825</v>
      </c>
      <c r="S71" s="77">
        <f>S70/S70</f>
        <v>1</v>
      </c>
      <c r="T71" s="75"/>
      <c r="U71" s="75">
        <f>U70/S70</f>
        <v>6.8797776233495478E-2</v>
      </c>
      <c r="V71" s="75"/>
      <c r="W71" s="75">
        <f>W70/S70</f>
        <v>1.0865184155663656</v>
      </c>
      <c r="X71" s="75">
        <f>X70/S70</f>
        <v>4.1695621959694229E-3</v>
      </c>
      <c r="Y71" s="75">
        <f>Y70/S70</f>
        <v>1.389854065323141E-3</v>
      </c>
      <c r="Z71" s="88">
        <f>Z70/S70</f>
        <v>0.30385684503127169</v>
      </c>
      <c r="AA71" s="80">
        <f>AA70/AA70</f>
        <v>1</v>
      </c>
      <c r="AB71" s="81">
        <f>AB70/AA70</f>
        <v>2.3407022106631991E-2</v>
      </c>
      <c r="AC71" s="79">
        <f>AC70/AA70</f>
        <v>1.7451235370611184</v>
      </c>
      <c r="AD71" s="91">
        <f>AD70/AA70</f>
        <v>0.30689206762028609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227</v>
      </c>
      <c r="D72" s="66">
        <f>SUMIF(B3:B61, "Asia &amp; Pacific", D3:D61)</f>
        <v>2127</v>
      </c>
      <c r="E72" s="66">
        <f>SUMIF(B3:B61, "Asia &amp; Pacific", E3:E61)</f>
        <v>4390</v>
      </c>
      <c r="F72" s="66">
        <f>SUMIF(B3:B61, "Asia &amp; Pacific", F3:F61)</f>
        <v>3781</v>
      </c>
      <c r="G72" s="66">
        <f>SUMIF(B3:B61, "Asia &amp; Pacific", G3:G61)</f>
        <v>638</v>
      </c>
      <c r="H72" s="66">
        <f>SUMIF(B3:B61, "Asia &amp; Pacific", H3:H61)</f>
        <v>12923</v>
      </c>
      <c r="I72" s="66">
        <f>SUMIF(B3:B61, "Asia &amp; Pacific", I3:I61)</f>
        <v>25935</v>
      </c>
      <c r="J72" s="68">
        <f>SUMIF(B3:B61, "Asia &amp; Pacific", J3:J61)</f>
        <v>429</v>
      </c>
      <c r="K72" s="68">
        <f>SUMIF(B3:B61, "Asia &amp; Pacific", K3:K61)</f>
        <v>11279</v>
      </c>
      <c r="L72" s="66">
        <f>SUMIF(B3:B61, "Asia &amp; Pacific", L3:L61)</f>
        <v>181</v>
      </c>
      <c r="M72" s="66">
        <f>SUMIF(B3:B61, "Asia &amp; Pacific", M3:M61)</f>
        <v>32</v>
      </c>
      <c r="N72" s="66">
        <f>SUMIF(B3:B61, "Asia &amp; Pacific", N3:N61)</f>
        <v>3450</v>
      </c>
      <c r="O72" s="66">
        <f>SUMIF(B3:B61, "Asia &amp; Pacific", O3:O61)</f>
        <v>48</v>
      </c>
      <c r="P72" s="66">
        <f>SUMIF(B3:B61, "Asia &amp; Pacific", P3:P61)</f>
        <v>11</v>
      </c>
      <c r="Q72" s="66">
        <f>SUMIF(B3:B61, "Asia &amp; Pacific", Q3:Q61)</f>
        <v>14010</v>
      </c>
      <c r="R72" s="68">
        <f>SUMIF(B3:B61, "Asia &amp; Pacific", R3:R61)</f>
        <v>45</v>
      </c>
      <c r="S72" s="66">
        <f>SUMIF(B3:B61, "Asia &amp; Pacific", S3:S61)</f>
        <v>27469</v>
      </c>
      <c r="T72" s="66"/>
      <c r="U72" s="66">
        <f>SUMIF(B3:B61, "Asia &amp; Pacific", U3:U61)</f>
        <v>815</v>
      </c>
      <c r="V72" s="67"/>
      <c r="W72" s="66">
        <f>SUMIF(B3:B61, "Asia &amp; Pacific", W3:W61)</f>
        <v>27352</v>
      </c>
      <c r="X72" s="66">
        <f>SUMIF(B3:B61, "Asia &amp; Pacific", X3:X61)</f>
        <v>39</v>
      </c>
      <c r="Y72" s="66">
        <f>SUMIF(B3:B61, "Asia &amp; Pacific", Y3:Y61)</f>
        <v>59</v>
      </c>
      <c r="Z72" s="68">
        <f>SUMIF(B3:B61, "Asia &amp; Pacific", Z3:Z61)</f>
        <v>5900</v>
      </c>
      <c r="AA72" s="66">
        <f>SUMIF(B3:B61, "Asia &amp; Pacific", AA3:AA61)</f>
        <v>2835</v>
      </c>
      <c r="AB72" s="66">
        <f>SUMIF(B3:B61, "Asia &amp; Pacific", AB3:AB61)</f>
        <v>76</v>
      </c>
      <c r="AC72" s="66">
        <f>SUMIF(B3:B61, "Asia &amp; Pacific", AC3:AC61)</f>
        <v>5455</v>
      </c>
      <c r="AD72" s="68">
        <f>SUMIF(B3:B61, "Asia &amp; Pacific", AD3:AD61)</f>
        <v>814</v>
      </c>
      <c r="AE72" s="63"/>
    </row>
    <row r="73" spans="1:47" ht="16" x14ac:dyDescent="0.2">
      <c r="A73" s="63"/>
      <c r="B73" s="70" t="s">
        <v>96</v>
      </c>
      <c r="C73" s="88">
        <f>C72/E72</f>
        <v>5.1708428246013668E-2</v>
      </c>
      <c r="D73" s="88">
        <f>D72/E72</f>
        <v>0.48451025056947611</v>
      </c>
      <c r="E73" s="77">
        <f>E72/E72</f>
        <v>1</v>
      </c>
      <c r="F73" s="88">
        <f>F72/K72</f>
        <v>0.3352247539675503</v>
      </c>
      <c r="G73" s="88">
        <f>G72/K72</f>
        <v>5.6565298342051602E-2</v>
      </c>
      <c r="H73" s="88">
        <f>H72/K72</f>
        <v>1.1457576026243461</v>
      </c>
      <c r="I73" s="88">
        <f>I72/K72</f>
        <v>2.2994059757070664</v>
      </c>
      <c r="J73" s="88">
        <f>J72/K72</f>
        <v>3.803528681620711E-2</v>
      </c>
      <c r="K73" s="76">
        <f>K72/K72</f>
        <v>1</v>
      </c>
      <c r="L73" s="75">
        <f>L72/N72</f>
        <v>5.2463768115942028E-2</v>
      </c>
      <c r="M73" s="75">
        <f>M72/N72</f>
        <v>9.2753623188405795E-3</v>
      </c>
      <c r="N73" s="76">
        <f>N72/N72</f>
        <v>1</v>
      </c>
      <c r="O73" s="75">
        <f>O72/N72</f>
        <v>1.391304347826087E-2</v>
      </c>
      <c r="P73" s="75">
        <f>P72/N72</f>
        <v>3.1884057971014491E-3</v>
      </c>
      <c r="Q73" s="75">
        <f>Q72/N72</f>
        <v>4.0608695652173914</v>
      </c>
      <c r="R73" s="88">
        <f>R72/N72</f>
        <v>1.3043478260869565E-2</v>
      </c>
      <c r="S73" s="77">
        <f>S72/S72</f>
        <v>1</v>
      </c>
      <c r="T73" s="75"/>
      <c r="U73" s="75">
        <f>U72/S72</f>
        <v>2.9669809603553095E-2</v>
      </c>
      <c r="V73" s="75"/>
      <c r="W73" s="75">
        <f>W72/S72</f>
        <v>0.99574065309985804</v>
      </c>
      <c r="X73" s="75">
        <f>X72/S72</f>
        <v>1.419782300047326E-3</v>
      </c>
      <c r="Y73" s="75">
        <f>Y72/S72</f>
        <v>2.1478757872510829E-3</v>
      </c>
      <c r="Z73" s="88">
        <f>Z72/S72</f>
        <v>0.21478757872510831</v>
      </c>
      <c r="AA73" s="80">
        <f>AA72/AA72</f>
        <v>1</v>
      </c>
      <c r="AB73" s="81">
        <f>AB72/AA72</f>
        <v>2.6807760141093474E-2</v>
      </c>
      <c r="AC73" s="79">
        <f>AC72/AA72</f>
        <v>1.9241622574955908</v>
      </c>
      <c r="AD73" s="91">
        <f>AD72/AA72</f>
        <v>0.28712522045855376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7</v>
      </c>
      <c r="D74" s="66">
        <f>SUMIF(B3:B61, "Africa", D3:D61)</f>
        <v>39</v>
      </c>
      <c r="E74" s="66">
        <f>SUMIF(B3:B61, "Africa", E3:E61)</f>
        <v>219</v>
      </c>
      <c r="F74" s="66">
        <f>SUMIF(B3:B61, "Africa", F3:F61)</f>
        <v>82</v>
      </c>
      <c r="G74" s="66">
        <f>SUMIF(B3:B61, "Africa", G3:G61)</f>
        <v>21</v>
      </c>
      <c r="H74" s="66">
        <f>SUMIF(B3:B61, "Africa", H3:H61)</f>
        <v>326</v>
      </c>
      <c r="I74" s="66">
        <f>SUMIF(B3:B61, "Africa", I3:I61)</f>
        <v>836</v>
      </c>
      <c r="J74" s="68">
        <f>SUMIF(B3:B61, "Africa", J3:J61)</f>
        <v>12</v>
      </c>
      <c r="K74" s="68">
        <f>SUMIF(B3:B61, "Africa", K3:K61)</f>
        <v>477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149</v>
      </c>
      <c r="O74" s="66">
        <f>SUMIF(B3:B61, "Africa", O3:O61)</f>
        <v>8</v>
      </c>
      <c r="P74" s="66">
        <f>SUMIF(B3:B61, "Africa", P3:P61)</f>
        <v>8</v>
      </c>
      <c r="Q74" s="66">
        <f>SUMIF(B3:B61, "Africa", Q3:Q61)</f>
        <v>265</v>
      </c>
      <c r="R74" s="68">
        <f>SUMIF(B3:B61, "Africa", R3:R61)</f>
        <v>12</v>
      </c>
      <c r="S74" s="66">
        <f>SUMIF(B3:B61, "Africa", S3:S61)</f>
        <v>1077</v>
      </c>
      <c r="T74" s="66"/>
      <c r="U74" s="66">
        <f>SUMIF(B3:B61, "Africa", U3:U61)</f>
        <v>64</v>
      </c>
      <c r="V74" s="67"/>
      <c r="W74" s="66">
        <f>SUMIF(B3:B61, "Africa", W3:W61)</f>
        <v>900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275</v>
      </c>
      <c r="AA74" s="66">
        <f>SUMIF(B3:B61, "Africa", AA3:AA61)</f>
        <v>148</v>
      </c>
      <c r="AB74" s="66">
        <f>SUMIF(B3:B61, "Africa", AB3:AB61)</f>
        <v>4</v>
      </c>
      <c r="AC74" s="66">
        <f>SUMIF(B3:B61, "Africa", AC3:AC61)</f>
        <v>187</v>
      </c>
      <c r="AD74" s="68">
        <f>SUMIF(B3:B61, "Africa", AD3:AD61)</f>
        <v>96</v>
      </c>
      <c r="AE74" s="63"/>
    </row>
    <row r="75" spans="1:47" ht="16" x14ac:dyDescent="0.2">
      <c r="A75" s="63"/>
      <c r="B75" s="70" t="s">
        <v>96</v>
      </c>
      <c r="C75" s="88">
        <f>C74/E74</f>
        <v>3.1963470319634701E-2</v>
      </c>
      <c r="D75" s="88">
        <f>D74/E74</f>
        <v>0.17808219178082191</v>
      </c>
      <c r="E75" s="77">
        <f>E74/E74</f>
        <v>1</v>
      </c>
      <c r="F75" s="88">
        <f>F74/K74</f>
        <v>0.17190775681341719</v>
      </c>
      <c r="G75" s="88">
        <f>G74/K74</f>
        <v>4.40251572327044E-2</v>
      </c>
      <c r="H75" s="88">
        <f>H74/K74</f>
        <v>0.68343815513626838</v>
      </c>
      <c r="I75" s="88">
        <f>I74/K74</f>
        <v>1.7526205450733752</v>
      </c>
      <c r="J75" s="88">
        <f>J74/K74</f>
        <v>2.5157232704402517E-2</v>
      </c>
      <c r="K75" s="76">
        <f>K74/K74</f>
        <v>1</v>
      </c>
      <c r="L75" s="75">
        <f>L74/N74</f>
        <v>6.7114093959731542E-3</v>
      </c>
      <c r="M75" s="75">
        <f>M74/N74</f>
        <v>0</v>
      </c>
      <c r="N75" s="76">
        <f>N74/N74</f>
        <v>1</v>
      </c>
      <c r="O75" s="75">
        <f>O74/N74</f>
        <v>5.3691275167785234E-2</v>
      </c>
      <c r="P75" s="75">
        <f>P74/N74</f>
        <v>5.3691275167785234E-2</v>
      </c>
      <c r="Q75" s="75">
        <f>Q74/N74</f>
        <v>1.7785234899328859</v>
      </c>
      <c r="R75" s="88">
        <f>R74/N74</f>
        <v>8.0536912751677847E-2</v>
      </c>
      <c r="S75" s="77">
        <f>S74/S74</f>
        <v>1</v>
      </c>
      <c r="T75" s="75"/>
      <c r="U75" s="75">
        <f>U74/S74</f>
        <v>5.9424326833797586E-2</v>
      </c>
      <c r="V75" s="75"/>
      <c r="W75" s="75">
        <f>W74/S74</f>
        <v>0.83565459610027859</v>
      </c>
      <c r="X75" s="75">
        <f>X74/S74</f>
        <v>4.642525533890436E-3</v>
      </c>
      <c r="Y75" s="75">
        <f>Y74/S74</f>
        <v>0</v>
      </c>
      <c r="Z75" s="88">
        <f>Z74/S74</f>
        <v>0.255338904363974</v>
      </c>
      <c r="AA75" s="80">
        <f>AA74/AA74</f>
        <v>1</v>
      </c>
      <c r="AB75" s="81">
        <f>AB74/AA74</f>
        <v>2.7027027027027029E-2</v>
      </c>
      <c r="AC75" s="79">
        <f>AC74/AA74</f>
        <v>1.2635135135135136</v>
      </c>
      <c r="AD75" s="91">
        <f>AD74/AA74</f>
        <v>0.64864864864864868</v>
      </c>
      <c r="AE75" s="63"/>
    </row>
    <row r="78" spans="1:47" ht="24" x14ac:dyDescent="0.2">
      <c r="A78" s="143" t="s">
        <v>152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184BD393-C5D6-CB46-B062-A96DDE3B9964}"/>
    <hyperlink ref="C79:AD79" r:id="rId2" display="https://betterprojectsfaster.com/guide/java-tech-popularity-index-2023-Q2/the-index" xr:uid="{FCD6669F-2E4B-7045-BFFC-E5D104111F51}"/>
  </hyperlink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CA93-9B83-3B4E-8C9B-64E69BCEA343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38" t="s">
        <v>142</v>
      </c>
      <c r="M1" s="138"/>
      <c r="N1" s="138"/>
      <c r="O1" s="138"/>
      <c r="P1" s="138"/>
      <c r="Q1" s="138"/>
      <c r="R1" s="139"/>
      <c r="S1" s="138" t="s">
        <v>143</v>
      </c>
      <c r="T1" s="138"/>
      <c r="U1" s="138"/>
      <c r="V1" s="138"/>
      <c r="W1" s="138"/>
      <c r="X1" s="138"/>
      <c r="Y1" s="138"/>
      <c r="Z1" s="13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3"/>
    </row>
    <row r="3" spans="1:31" x14ac:dyDescent="0.2">
      <c r="A3" s="69" t="s">
        <v>12</v>
      </c>
      <c r="B3" s="69" t="s">
        <v>13</v>
      </c>
      <c r="C3" s="101">
        <v>5</v>
      </c>
      <c r="D3" s="101">
        <v>31</v>
      </c>
      <c r="E3" s="101">
        <v>182</v>
      </c>
      <c r="F3" s="101">
        <v>68</v>
      </c>
      <c r="G3" s="101">
        <v>6</v>
      </c>
      <c r="H3" s="101">
        <v>352</v>
      </c>
      <c r="I3" s="101">
        <v>616</v>
      </c>
      <c r="J3" s="101">
        <v>11</v>
      </c>
      <c r="K3" s="101">
        <v>412</v>
      </c>
      <c r="L3" s="101">
        <v>1</v>
      </c>
      <c r="M3" s="101">
        <v>0</v>
      </c>
      <c r="N3" s="101">
        <v>42</v>
      </c>
      <c r="O3" s="101">
        <v>2</v>
      </c>
      <c r="P3" s="101">
        <v>0</v>
      </c>
      <c r="Q3" s="101">
        <v>265</v>
      </c>
      <c r="R3" s="101">
        <v>4</v>
      </c>
      <c r="S3" s="101">
        <v>1022</v>
      </c>
      <c r="T3" s="101">
        <v>34</v>
      </c>
      <c r="U3" s="101">
        <v>34</v>
      </c>
      <c r="V3" s="101">
        <v>1083</v>
      </c>
      <c r="W3" s="101">
        <v>1083</v>
      </c>
      <c r="X3" s="101">
        <v>2</v>
      </c>
      <c r="Y3" s="101">
        <v>6</v>
      </c>
      <c r="Z3" s="101">
        <v>255</v>
      </c>
      <c r="AA3" s="101">
        <v>60</v>
      </c>
      <c r="AB3" s="101">
        <v>3</v>
      </c>
      <c r="AC3" s="101">
        <v>195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104</v>
      </c>
      <c r="E4" s="101">
        <v>401</v>
      </c>
      <c r="F4" s="101">
        <v>106</v>
      </c>
      <c r="G4" s="101">
        <v>9</v>
      </c>
      <c r="H4" s="101">
        <v>286</v>
      </c>
      <c r="I4" s="101">
        <v>517</v>
      </c>
      <c r="J4" s="101">
        <v>12</v>
      </c>
      <c r="K4" s="101">
        <v>607</v>
      </c>
      <c r="L4" s="101">
        <v>19</v>
      </c>
      <c r="M4" s="101">
        <v>0</v>
      </c>
      <c r="N4" s="101">
        <v>69</v>
      </c>
      <c r="O4" s="101">
        <v>2</v>
      </c>
      <c r="P4" s="101">
        <v>0</v>
      </c>
      <c r="Q4" s="101">
        <v>467</v>
      </c>
      <c r="R4" s="101">
        <v>2</v>
      </c>
      <c r="S4" s="101">
        <v>1062</v>
      </c>
      <c r="T4" s="101">
        <v>11</v>
      </c>
      <c r="U4" s="101">
        <v>11</v>
      </c>
      <c r="V4" s="101">
        <v>1928</v>
      </c>
      <c r="W4" s="101">
        <v>1928</v>
      </c>
      <c r="X4" s="101">
        <v>0</v>
      </c>
      <c r="Y4" s="101">
        <v>0</v>
      </c>
      <c r="Z4" s="101">
        <v>442</v>
      </c>
      <c r="AA4" s="101">
        <v>55</v>
      </c>
      <c r="AB4" s="101">
        <v>1</v>
      </c>
      <c r="AC4" s="101">
        <v>224</v>
      </c>
      <c r="AD4" s="101">
        <v>67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31</v>
      </c>
      <c r="E5" s="101">
        <v>172</v>
      </c>
      <c r="F5" s="101">
        <v>30</v>
      </c>
      <c r="G5" s="101">
        <v>2</v>
      </c>
      <c r="H5" s="101">
        <v>122</v>
      </c>
      <c r="I5" s="101">
        <v>384</v>
      </c>
      <c r="J5" s="101">
        <v>6</v>
      </c>
      <c r="K5" s="101">
        <v>251</v>
      </c>
      <c r="L5" s="101">
        <v>0</v>
      </c>
      <c r="M5" s="101">
        <v>0</v>
      </c>
      <c r="N5" s="101">
        <v>131</v>
      </c>
      <c r="O5" s="101">
        <v>2</v>
      </c>
      <c r="P5" s="101">
        <v>4</v>
      </c>
      <c r="Q5" s="101">
        <v>197</v>
      </c>
      <c r="R5" s="101">
        <v>10</v>
      </c>
      <c r="S5" s="101">
        <v>866</v>
      </c>
      <c r="T5" s="101">
        <v>68</v>
      </c>
      <c r="U5" s="101">
        <v>68</v>
      </c>
      <c r="V5" s="101">
        <v>548</v>
      </c>
      <c r="W5" s="101">
        <v>548</v>
      </c>
      <c r="X5" s="101">
        <v>1</v>
      </c>
      <c r="Y5" s="101">
        <v>13</v>
      </c>
      <c r="Z5" s="101">
        <v>274</v>
      </c>
      <c r="AA5" s="101">
        <v>32</v>
      </c>
      <c r="AB5" s="101">
        <v>2</v>
      </c>
      <c r="AC5" s="101">
        <v>64</v>
      </c>
      <c r="AD5" s="101">
        <v>44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1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11</v>
      </c>
      <c r="T6" s="101">
        <v>0</v>
      </c>
      <c r="U6" s="101">
        <v>0</v>
      </c>
      <c r="V6" s="101">
        <v>17</v>
      </c>
      <c r="W6" s="101">
        <v>17</v>
      </c>
      <c r="X6" s="101">
        <v>0</v>
      </c>
      <c r="Y6" s="101">
        <v>0</v>
      </c>
      <c r="Z6" s="101">
        <v>6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62</v>
      </c>
      <c r="E7" s="101">
        <v>79</v>
      </c>
      <c r="F7" s="101">
        <v>51</v>
      </c>
      <c r="G7" s="101">
        <v>8</v>
      </c>
      <c r="H7" s="101">
        <v>215</v>
      </c>
      <c r="I7" s="101">
        <v>449</v>
      </c>
      <c r="J7" s="101">
        <v>21</v>
      </c>
      <c r="K7" s="101">
        <v>285</v>
      </c>
      <c r="L7" s="101">
        <v>7</v>
      </c>
      <c r="M7" s="101">
        <v>1</v>
      </c>
      <c r="N7" s="101">
        <v>62</v>
      </c>
      <c r="O7" s="101">
        <v>5</v>
      </c>
      <c r="P7" s="101">
        <v>1</v>
      </c>
      <c r="Q7" s="101">
        <v>283</v>
      </c>
      <c r="R7" s="101">
        <v>22</v>
      </c>
      <c r="S7" s="101">
        <v>1010</v>
      </c>
      <c r="T7" s="101">
        <v>27</v>
      </c>
      <c r="U7" s="101">
        <v>27</v>
      </c>
      <c r="V7" s="101">
        <v>759</v>
      </c>
      <c r="W7" s="101">
        <v>759</v>
      </c>
      <c r="X7" s="101">
        <v>17</v>
      </c>
      <c r="Y7" s="101">
        <v>21</v>
      </c>
      <c r="Z7" s="101">
        <v>66</v>
      </c>
      <c r="AA7" s="101">
        <v>42</v>
      </c>
      <c r="AB7" s="101">
        <v>10</v>
      </c>
      <c r="AC7" s="101">
        <v>95</v>
      </c>
      <c r="AD7" s="101">
        <v>74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114</v>
      </c>
      <c r="E8" s="101">
        <v>773</v>
      </c>
      <c r="F8" s="101">
        <v>248</v>
      </c>
      <c r="G8" s="101">
        <v>11</v>
      </c>
      <c r="H8" s="101">
        <v>1327</v>
      </c>
      <c r="I8" s="101">
        <v>1828</v>
      </c>
      <c r="J8" s="101">
        <v>31</v>
      </c>
      <c r="K8" s="101">
        <v>1520</v>
      </c>
      <c r="L8" s="101">
        <v>4</v>
      </c>
      <c r="M8" s="101">
        <v>0</v>
      </c>
      <c r="N8" s="101">
        <v>221</v>
      </c>
      <c r="O8" s="101">
        <v>41</v>
      </c>
      <c r="P8" s="101">
        <v>4</v>
      </c>
      <c r="Q8" s="101">
        <v>1348</v>
      </c>
      <c r="R8" s="101">
        <v>58</v>
      </c>
      <c r="S8" s="101">
        <v>2735</v>
      </c>
      <c r="T8" s="101">
        <v>267</v>
      </c>
      <c r="U8" s="101">
        <v>267</v>
      </c>
      <c r="V8" s="101">
        <v>2775</v>
      </c>
      <c r="W8" s="101">
        <v>2775</v>
      </c>
      <c r="X8" s="101">
        <v>15</v>
      </c>
      <c r="Y8" s="101">
        <v>3</v>
      </c>
      <c r="Z8" s="101">
        <v>880</v>
      </c>
      <c r="AA8" s="101">
        <v>472</v>
      </c>
      <c r="AB8" s="101">
        <v>10</v>
      </c>
      <c r="AC8" s="101">
        <v>702</v>
      </c>
      <c r="AD8" s="101">
        <v>142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65</v>
      </c>
      <c r="D9" s="101">
        <v>287</v>
      </c>
      <c r="E9" s="101">
        <v>719</v>
      </c>
      <c r="F9" s="101">
        <v>504</v>
      </c>
      <c r="G9" s="101">
        <v>96</v>
      </c>
      <c r="H9" s="101">
        <v>1329</v>
      </c>
      <c r="I9" s="101">
        <v>2250</v>
      </c>
      <c r="J9" s="101">
        <v>50</v>
      </c>
      <c r="K9" s="101">
        <v>1967</v>
      </c>
      <c r="L9" s="101">
        <v>29</v>
      </c>
      <c r="M9" s="101">
        <v>1</v>
      </c>
      <c r="N9" s="101">
        <v>130</v>
      </c>
      <c r="O9" s="101">
        <v>4</v>
      </c>
      <c r="P9" s="101">
        <v>2</v>
      </c>
      <c r="Q9" s="101">
        <v>1022</v>
      </c>
      <c r="R9" s="101">
        <v>19</v>
      </c>
      <c r="S9" s="101">
        <v>2856</v>
      </c>
      <c r="T9" s="101">
        <v>74</v>
      </c>
      <c r="U9" s="101">
        <v>74</v>
      </c>
      <c r="V9" s="101">
        <v>4652</v>
      </c>
      <c r="W9" s="101">
        <v>4652</v>
      </c>
      <c r="X9" s="101">
        <v>9</v>
      </c>
      <c r="Y9" s="101">
        <v>4</v>
      </c>
      <c r="Z9" s="101">
        <v>207</v>
      </c>
      <c r="AA9" s="101">
        <v>171</v>
      </c>
      <c r="AB9" s="101">
        <v>6</v>
      </c>
      <c r="AC9" s="101">
        <v>594</v>
      </c>
      <c r="AD9" s="101">
        <v>90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63</v>
      </c>
      <c r="F10" s="101">
        <v>25</v>
      </c>
      <c r="G10" s="101">
        <v>4</v>
      </c>
      <c r="H10" s="101">
        <v>136</v>
      </c>
      <c r="I10" s="101">
        <v>386</v>
      </c>
      <c r="J10" s="101">
        <v>3</v>
      </c>
      <c r="K10" s="101">
        <v>243</v>
      </c>
      <c r="L10" s="101">
        <v>0</v>
      </c>
      <c r="M10" s="101">
        <v>0</v>
      </c>
      <c r="N10" s="101">
        <v>30</v>
      </c>
      <c r="O10" s="101">
        <v>6</v>
      </c>
      <c r="P10" s="101">
        <v>0</v>
      </c>
      <c r="Q10" s="101">
        <v>242</v>
      </c>
      <c r="R10" s="101">
        <v>1</v>
      </c>
      <c r="S10" s="101">
        <v>622</v>
      </c>
      <c r="T10" s="101">
        <v>16</v>
      </c>
      <c r="U10" s="101">
        <v>16</v>
      </c>
      <c r="V10" s="101">
        <v>500</v>
      </c>
      <c r="W10" s="101">
        <v>500</v>
      </c>
      <c r="X10" s="101">
        <v>0</v>
      </c>
      <c r="Y10" s="101">
        <v>0</v>
      </c>
      <c r="Z10" s="101">
        <v>123</v>
      </c>
      <c r="AA10" s="101">
        <v>30</v>
      </c>
      <c r="AB10" s="101">
        <v>0</v>
      </c>
      <c r="AC10" s="101">
        <v>74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17</v>
      </c>
      <c r="E11" s="101">
        <v>73</v>
      </c>
      <c r="F11" s="101">
        <v>36</v>
      </c>
      <c r="G11" s="101">
        <v>6</v>
      </c>
      <c r="H11" s="101">
        <v>89</v>
      </c>
      <c r="I11" s="101">
        <v>261</v>
      </c>
      <c r="J11" s="101">
        <v>1</v>
      </c>
      <c r="K11" s="101">
        <v>166</v>
      </c>
      <c r="L11" s="101">
        <v>1</v>
      </c>
      <c r="M11" s="101">
        <v>0</v>
      </c>
      <c r="N11" s="101">
        <v>41</v>
      </c>
      <c r="O11" s="101">
        <v>2</v>
      </c>
      <c r="P11" s="101">
        <v>0</v>
      </c>
      <c r="Q11" s="101">
        <v>139</v>
      </c>
      <c r="R11" s="101">
        <v>4</v>
      </c>
      <c r="S11" s="101">
        <v>527</v>
      </c>
      <c r="T11" s="101">
        <v>22</v>
      </c>
      <c r="U11" s="101">
        <v>22</v>
      </c>
      <c r="V11" s="101">
        <v>551</v>
      </c>
      <c r="W11" s="101">
        <v>551</v>
      </c>
      <c r="X11" s="101">
        <v>0</v>
      </c>
      <c r="Y11" s="101">
        <v>1</v>
      </c>
      <c r="Z11" s="101">
        <v>143</v>
      </c>
      <c r="AA11" s="101">
        <v>40</v>
      </c>
      <c r="AB11" s="101">
        <v>0</v>
      </c>
      <c r="AC11" s="101">
        <v>71</v>
      </c>
      <c r="AD11" s="101">
        <v>25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22</v>
      </c>
      <c r="E12" s="101">
        <v>32</v>
      </c>
      <c r="F12" s="101">
        <v>23</v>
      </c>
      <c r="G12" s="101">
        <v>5</v>
      </c>
      <c r="H12" s="101">
        <v>58</v>
      </c>
      <c r="I12" s="101">
        <v>119</v>
      </c>
      <c r="J12" s="101">
        <v>2</v>
      </c>
      <c r="K12" s="101">
        <v>114</v>
      </c>
      <c r="L12" s="101">
        <v>4</v>
      </c>
      <c r="M12" s="101">
        <v>0</v>
      </c>
      <c r="N12" s="101">
        <v>8</v>
      </c>
      <c r="O12" s="101">
        <v>1</v>
      </c>
      <c r="P12" s="101">
        <v>0</v>
      </c>
      <c r="Q12" s="101">
        <v>39</v>
      </c>
      <c r="R12" s="101">
        <v>0</v>
      </c>
      <c r="S12" s="101">
        <v>205</v>
      </c>
      <c r="T12" s="101">
        <v>7</v>
      </c>
      <c r="U12" s="101">
        <v>7</v>
      </c>
      <c r="V12" s="101">
        <v>303</v>
      </c>
      <c r="W12" s="101">
        <v>303</v>
      </c>
      <c r="X12" s="101">
        <v>1</v>
      </c>
      <c r="Y12" s="101">
        <v>0</v>
      </c>
      <c r="Z12" s="101">
        <v>50</v>
      </c>
      <c r="AA12" s="101">
        <v>8</v>
      </c>
      <c r="AB12" s="101">
        <v>0</v>
      </c>
      <c r="AC12" s="101">
        <v>42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70</v>
      </c>
      <c r="E13" s="101">
        <v>237</v>
      </c>
      <c r="F13" s="101">
        <v>57</v>
      </c>
      <c r="G13" s="101">
        <v>15</v>
      </c>
      <c r="H13" s="101">
        <v>275</v>
      </c>
      <c r="I13" s="101">
        <v>645</v>
      </c>
      <c r="J13" s="101">
        <v>12</v>
      </c>
      <c r="K13" s="101">
        <v>618</v>
      </c>
      <c r="L13" s="101">
        <v>4</v>
      </c>
      <c r="M13" s="101">
        <v>1</v>
      </c>
      <c r="N13" s="101">
        <v>119</v>
      </c>
      <c r="O13" s="101">
        <v>16</v>
      </c>
      <c r="P13" s="101">
        <v>1</v>
      </c>
      <c r="Q13" s="101">
        <v>247</v>
      </c>
      <c r="R13" s="101">
        <v>4</v>
      </c>
      <c r="S13" s="101">
        <v>566</v>
      </c>
      <c r="T13" s="101">
        <v>24</v>
      </c>
      <c r="U13" s="101">
        <v>24</v>
      </c>
      <c r="V13" s="101">
        <v>0</v>
      </c>
      <c r="W13" s="101">
        <v>0</v>
      </c>
      <c r="X13" s="101">
        <v>0</v>
      </c>
      <c r="Y13" s="101">
        <v>11</v>
      </c>
      <c r="Z13" s="101">
        <v>301</v>
      </c>
      <c r="AA13" s="101">
        <v>19</v>
      </c>
      <c r="AB13" s="101">
        <v>4</v>
      </c>
      <c r="AC13" s="101">
        <v>155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36</v>
      </c>
      <c r="E14" s="101">
        <v>75</v>
      </c>
      <c r="F14" s="101">
        <v>10</v>
      </c>
      <c r="G14" s="101">
        <v>0</v>
      </c>
      <c r="H14" s="101">
        <v>83</v>
      </c>
      <c r="I14" s="101">
        <v>157</v>
      </c>
      <c r="J14" s="101">
        <v>9</v>
      </c>
      <c r="K14" s="101">
        <v>176</v>
      </c>
      <c r="L14" s="101">
        <v>0</v>
      </c>
      <c r="M14" s="101">
        <v>2</v>
      </c>
      <c r="N14" s="101">
        <v>8</v>
      </c>
      <c r="O14" s="101">
        <v>6</v>
      </c>
      <c r="P14" s="101">
        <v>0</v>
      </c>
      <c r="Q14" s="101">
        <v>72</v>
      </c>
      <c r="R14" s="101">
        <v>3</v>
      </c>
      <c r="S14" s="101">
        <v>269</v>
      </c>
      <c r="T14" s="101">
        <v>1</v>
      </c>
      <c r="U14" s="101">
        <v>1</v>
      </c>
      <c r="V14" s="101">
        <v>490</v>
      </c>
      <c r="W14" s="101">
        <v>490</v>
      </c>
      <c r="X14" s="101">
        <v>3</v>
      </c>
      <c r="Y14" s="101">
        <v>0</v>
      </c>
      <c r="Z14" s="101">
        <v>168</v>
      </c>
      <c r="AA14" s="101">
        <v>11</v>
      </c>
      <c r="AB14" s="101">
        <v>1</v>
      </c>
      <c r="AC14" s="101">
        <v>36</v>
      </c>
      <c r="AD14" s="101">
        <v>28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5</v>
      </c>
      <c r="E15" s="101">
        <v>19</v>
      </c>
      <c r="F15" s="101">
        <v>10</v>
      </c>
      <c r="G15" s="101">
        <v>0</v>
      </c>
      <c r="H15" s="101">
        <v>35</v>
      </c>
      <c r="I15" s="101">
        <v>131</v>
      </c>
      <c r="J15" s="101">
        <v>2</v>
      </c>
      <c r="K15" s="101">
        <v>54</v>
      </c>
      <c r="L15" s="101">
        <v>1</v>
      </c>
      <c r="M15" s="101">
        <v>0</v>
      </c>
      <c r="N15" s="101">
        <v>21</v>
      </c>
      <c r="O15" s="101">
        <v>0</v>
      </c>
      <c r="P15" s="101">
        <v>0</v>
      </c>
      <c r="Q15" s="101">
        <v>19</v>
      </c>
      <c r="R15" s="101">
        <v>5</v>
      </c>
      <c r="S15" s="101">
        <v>241</v>
      </c>
      <c r="T15" s="101">
        <v>6</v>
      </c>
      <c r="U15" s="101">
        <v>6</v>
      </c>
      <c r="V15" s="101">
        <v>292</v>
      </c>
      <c r="W15" s="101">
        <v>292</v>
      </c>
      <c r="X15" s="101">
        <v>0</v>
      </c>
      <c r="Y15" s="101">
        <v>0</v>
      </c>
      <c r="Z15" s="101">
        <v>66</v>
      </c>
      <c r="AA15" s="101">
        <v>28</v>
      </c>
      <c r="AB15" s="101">
        <v>0</v>
      </c>
      <c r="AC15" s="101">
        <v>23</v>
      </c>
      <c r="AD15" s="101">
        <v>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33</v>
      </c>
      <c r="G16" s="101">
        <v>12</v>
      </c>
      <c r="H16" s="101">
        <v>104</v>
      </c>
      <c r="I16" s="101">
        <v>223</v>
      </c>
      <c r="J16" s="101">
        <v>7</v>
      </c>
      <c r="K16" s="101">
        <v>90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59</v>
      </c>
      <c r="R16" s="101">
        <v>0</v>
      </c>
      <c r="S16" s="101">
        <v>190</v>
      </c>
      <c r="T16" s="101">
        <v>15</v>
      </c>
      <c r="U16" s="101">
        <v>15</v>
      </c>
      <c r="V16" s="101">
        <v>213</v>
      </c>
      <c r="W16" s="101">
        <v>213</v>
      </c>
      <c r="X16" s="101">
        <v>0</v>
      </c>
      <c r="Y16" s="101">
        <v>0</v>
      </c>
      <c r="Z16" s="101">
        <v>59</v>
      </c>
      <c r="AA16" s="101">
        <v>44</v>
      </c>
      <c r="AB16" s="101">
        <v>1</v>
      </c>
      <c r="AC16" s="101">
        <v>43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13</v>
      </c>
      <c r="E17" s="101">
        <v>92</v>
      </c>
      <c r="F17" s="101">
        <v>15</v>
      </c>
      <c r="G17" s="101">
        <v>3</v>
      </c>
      <c r="H17" s="101">
        <v>50</v>
      </c>
      <c r="I17" s="101">
        <v>67</v>
      </c>
      <c r="J17" s="101">
        <v>2</v>
      </c>
      <c r="K17" s="101">
        <v>119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35</v>
      </c>
      <c r="R17" s="101">
        <v>1</v>
      </c>
      <c r="S17" s="101">
        <v>178</v>
      </c>
      <c r="T17" s="101">
        <v>0</v>
      </c>
      <c r="U17" s="101">
        <v>0</v>
      </c>
      <c r="V17" s="101">
        <v>337</v>
      </c>
      <c r="W17" s="101">
        <v>337</v>
      </c>
      <c r="X17" s="101">
        <v>0</v>
      </c>
      <c r="Y17" s="101">
        <v>6</v>
      </c>
      <c r="Z17" s="101">
        <v>142</v>
      </c>
      <c r="AA17" s="101">
        <v>22</v>
      </c>
      <c r="AB17" s="101">
        <v>1</v>
      </c>
      <c r="AC17" s="101">
        <v>60</v>
      </c>
      <c r="AD17" s="101">
        <v>8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272</v>
      </c>
      <c r="E18" s="101">
        <v>866</v>
      </c>
      <c r="F18" s="101">
        <v>615</v>
      </c>
      <c r="G18" s="101">
        <v>124</v>
      </c>
      <c r="H18" s="101">
        <v>2248</v>
      </c>
      <c r="I18" s="101">
        <v>3934</v>
      </c>
      <c r="J18" s="101">
        <v>110</v>
      </c>
      <c r="K18" s="101">
        <v>3491</v>
      </c>
      <c r="L18" s="101">
        <v>20</v>
      </c>
      <c r="M18" s="101">
        <v>0</v>
      </c>
      <c r="N18" s="101">
        <v>510</v>
      </c>
      <c r="O18" s="101">
        <v>12</v>
      </c>
      <c r="P18" s="101">
        <v>3</v>
      </c>
      <c r="Q18" s="101">
        <v>1884</v>
      </c>
      <c r="R18" s="101">
        <v>86</v>
      </c>
      <c r="S18" s="101">
        <v>5865</v>
      </c>
      <c r="T18" s="101">
        <v>205</v>
      </c>
      <c r="U18" s="101">
        <v>205</v>
      </c>
      <c r="V18" s="101">
        <v>4263</v>
      </c>
      <c r="W18" s="101">
        <v>4263</v>
      </c>
      <c r="X18" s="101">
        <v>21</v>
      </c>
      <c r="Y18" s="101">
        <v>13</v>
      </c>
      <c r="Z18" s="101">
        <v>1319</v>
      </c>
      <c r="AA18" s="101">
        <v>319</v>
      </c>
      <c r="AB18" s="101">
        <v>45</v>
      </c>
      <c r="AC18" s="101">
        <v>782</v>
      </c>
      <c r="AD18" s="101">
        <v>244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72</v>
      </c>
      <c r="D19" s="101">
        <v>446</v>
      </c>
      <c r="E19" s="101">
        <v>2286</v>
      </c>
      <c r="F19" s="101">
        <v>497</v>
      </c>
      <c r="G19" s="101">
        <v>51</v>
      </c>
      <c r="H19" s="101">
        <v>2161</v>
      </c>
      <c r="I19" s="101">
        <v>5236</v>
      </c>
      <c r="J19" s="101">
        <v>97</v>
      </c>
      <c r="K19" s="101">
        <v>3529</v>
      </c>
      <c r="L19" s="101">
        <v>30</v>
      </c>
      <c r="M19" s="101">
        <v>4</v>
      </c>
      <c r="N19" s="101">
        <v>1626</v>
      </c>
      <c r="O19" s="101">
        <v>71</v>
      </c>
      <c r="P19" s="101">
        <v>46</v>
      </c>
      <c r="Q19" s="101">
        <v>3624</v>
      </c>
      <c r="R19" s="101">
        <v>141</v>
      </c>
      <c r="S19" s="101">
        <v>7720</v>
      </c>
      <c r="T19" s="101">
        <v>719</v>
      </c>
      <c r="U19" s="101">
        <v>719</v>
      </c>
      <c r="V19" s="101">
        <v>7727</v>
      </c>
      <c r="W19" s="101">
        <v>7727</v>
      </c>
      <c r="X19" s="101">
        <v>36</v>
      </c>
      <c r="Y19" s="101">
        <v>147</v>
      </c>
      <c r="Z19" s="101">
        <v>3836</v>
      </c>
      <c r="AA19" s="101">
        <v>503</v>
      </c>
      <c r="AB19" s="101">
        <v>91</v>
      </c>
      <c r="AC19" s="101">
        <v>753</v>
      </c>
      <c r="AD19" s="101">
        <v>309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25</v>
      </c>
      <c r="E20" s="101">
        <v>87</v>
      </c>
      <c r="F20" s="101">
        <v>46</v>
      </c>
      <c r="G20" s="101">
        <v>7</v>
      </c>
      <c r="H20" s="101">
        <v>201</v>
      </c>
      <c r="I20" s="101">
        <v>336</v>
      </c>
      <c r="J20" s="101">
        <v>9</v>
      </c>
      <c r="K20" s="101">
        <v>222</v>
      </c>
      <c r="L20" s="101">
        <v>2</v>
      </c>
      <c r="M20" s="101">
        <v>0</v>
      </c>
      <c r="N20" s="101">
        <v>74</v>
      </c>
      <c r="O20" s="101">
        <v>1</v>
      </c>
      <c r="P20" s="101">
        <v>0</v>
      </c>
      <c r="Q20" s="101">
        <v>112</v>
      </c>
      <c r="R20" s="101">
        <v>8</v>
      </c>
      <c r="S20" s="101">
        <v>315</v>
      </c>
      <c r="T20" s="101">
        <v>11</v>
      </c>
      <c r="U20" s="101">
        <v>11</v>
      </c>
      <c r="V20" s="101">
        <v>363</v>
      </c>
      <c r="W20" s="101">
        <v>326</v>
      </c>
      <c r="X20" s="101">
        <v>0</v>
      </c>
      <c r="Y20" s="101">
        <v>1</v>
      </c>
      <c r="Z20" s="101">
        <v>113</v>
      </c>
      <c r="AA20" s="101">
        <v>16</v>
      </c>
      <c r="AB20" s="101">
        <v>0</v>
      </c>
      <c r="AC20" s="101">
        <v>44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2</v>
      </c>
      <c r="D21" s="101">
        <v>10</v>
      </c>
      <c r="E21" s="101">
        <v>157</v>
      </c>
      <c r="F21" s="101">
        <v>39</v>
      </c>
      <c r="G21" s="101">
        <v>6</v>
      </c>
      <c r="H21" s="101">
        <v>278</v>
      </c>
      <c r="I21" s="101">
        <v>961</v>
      </c>
      <c r="J21" s="101">
        <v>3</v>
      </c>
      <c r="K21" s="101">
        <v>145</v>
      </c>
      <c r="L21" s="101">
        <v>1</v>
      </c>
      <c r="M21" s="101">
        <v>0</v>
      </c>
      <c r="N21" s="101">
        <v>84</v>
      </c>
      <c r="O21" s="101">
        <v>3</v>
      </c>
      <c r="P21" s="101">
        <v>0</v>
      </c>
      <c r="Q21" s="101">
        <v>351</v>
      </c>
      <c r="R21" s="101">
        <v>2</v>
      </c>
      <c r="S21" s="101">
        <v>385</v>
      </c>
      <c r="T21" s="101">
        <v>37</v>
      </c>
      <c r="U21" s="101">
        <v>37</v>
      </c>
      <c r="V21" s="101">
        <v>597</v>
      </c>
      <c r="W21" s="101">
        <v>597</v>
      </c>
      <c r="X21" s="101">
        <v>1</v>
      </c>
      <c r="Y21" s="101">
        <v>3</v>
      </c>
      <c r="Z21" s="101">
        <v>192</v>
      </c>
      <c r="AA21" s="101">
        <v>98</v>
      </c>
      <c r="AB21" s="101">
        <v>3</v>
      </c>
      <c r="AC21" s="101">
        <v>276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42</v>
      </c>
      <c r="E22" s="101">
        <v>136</v>
      </c>
      <c r="F22" s="101">
        <v>47</v>
      </c>
      <c r="G22" s="101">
        <v>5</v>
      </c>
      <c r="H22" s="101">
        <v>184</v>
      </c>
      <c r="I22" s="101">
        <v>284</v>
      </c>
      <c r="J22" s="101">
        <v>8</v>
      </c>
      <c r="K22" s="101">
        <v>343</v>
      </c>
      <c r="L22" s="101">
        <v>0</v>
      </c>
      <c r="M22" s="101">
        <v>0</v>
      </c>
      <c r="N22" s="101">
        <v>166</v>
      </c>
      <c r="O22" s="101">
        <v>7</v>
      </c>
      <c r="P22" s="101">
        <v>4</v>
      </c>
      <c r="Q22" s="101">
        <v>253</v>
      </c>
      <c r="R22" s="101">
        <v>8</v>
      </c>
      <c r="S22" s="101">
        <v>701</v>
      </c>
      <c r="T22" s="101">
        <v>25</v>
      </c>
      <c r="U22" s="101">
        <v>25</v>
      </c>
      <c r="V22" s="101">
        <v>574</v>
      </c>
      <c r="W22" s="101">
        <v>574</v>
      </c>
      <c r="X22" s="101">
        <v>4</v>
      </c>
      <c r="Y22" s="101">
        <v>31</v>
      </c>
      <c r="Z22" s="101">
        <v>181</v>
      </c>
      <c r="AA22" s="101">
        <v>29</v>
      </c>
      <c r="AB22" s="101">
        <v>6</v>
      </c>
      <c r="AC22" s="101">
        <v>37</v>
      </c>
      <c r="AD22" s="101">
        <v>15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88</v>
      </c>
      <c r="D23" s="101">
        <v>1276</v>
      </c>
      <c r="E23" s="101">
        <v>1670</v>
      </c>
      <c r="F23" s="101">
        <v>2612</v>
      </c>
      <c r="G23" s="101">
        <v>405</v>
      </c>
      <c r="H23" s="101">
        <v>7617</v>
      </c>
      <c r="I23" s="101">
        <v>15020</v>
      </c>
      <c r="J23" s="101">
        <v>279</v>
      </c>
      <c r="K23" s="101">
        <v>5884</v>
      </c>
      <c r="L23" s="101">
        <v>131</v>
      </c>
      <c r="M23" s="101">
        <v>28</v>
      </c>
      <c r="N23" s="101">
        <v>2756</v>
      </c>
      <c r="O23" s="101">
        <v>26</v>
      </c>
      <c r="P23" s="101">
        <v>3</v>
      </c>
      <c r="Q23" s="101">
        <v>9711</v>
      </c>
      <c r="R23" s="101">
        <v>16</v>
      </c>
      <c r="S23" s="101">
        <v>17470</v>
      </c>
      <c r="T23" s="101">
        <v>515</v>
      </c>
      <c r="U23" s="101">
        <v>515</v>
      </c>
      <c r="V23" s="101">
        <v>13529</v>
      </c>
      <c r="W23" s="101">
        <v>13529</v>
      </c>
      <c r="X23" s="101">
        <v>26</v>
      </c>
      <c r="Y23" s="101">
        <v>38</v>
      </c>
      <c r="Z23" s="101">
        <v>2027</v>
      </c>
      <c r="AA23" s="101">
        <v>1312</v>
      </c>
      <c r="AB23" s="101">
        <v>38</v>
      </c>
      <c r="AC23" s="101">
        <v>2451</v>
      </c>
      <c r="AD23" s="101">
        <v>446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6</v>
      </c>
      <c r="E24" s="101">
        <v>168</v>
      </c>
      <c r="F24" s="101">
        <v>26</v>
      </c>
      <c r="G24" s="101">
        <v>0</v>
      </c>
      <c r="H24" s="101">
        <v>176</v>
      </c>
      <c r="I24" s="101">
        <v>562</v>
      </c>
      <c r="J24" s="101">
        <v>2</v>
      </c>
      <c r="K24" s="101">
        <v>304</v>
      </c>
      <c r="L24" s="101">
        <v>2</v>
      </c>
      <c r="M24" s="101">
        <v>0</v>
      </c>
      <c r="N24" s="101">
        <v>19</v>
      </c>
      <c r="O24" s="101">
        <v>5</v>
      </c>
      <c r="P24" s="101">
        <v>0</v>
      </c>
      <c r="Q24" s="101">
        <v>100</v>
      </c>
      <c r="R24" s="101">
        <v>1</v>
      </c>
      <c r="S24" s="101">
        <v>185</v>
      </c>
      <c r="T24" s="101">
        <v>6</v>
      </c>
      <c r="U24" s="101">
        <v>6</v>
      </c>
      <c r="V24" s="101">
        <v>420</v>
      </c>
      <c r="W24" s="101">
        <v>420</v>
      </c>
      <c r="X24" s="101">
        <v>5</v>
      </c>
      <c r="Y24" s="101">
        <v>1</v>
      </c>
      <c r="Z24" s="101">
        <v>129</v>
      </c>
      <c r="AA24" s="101">
        <v>123</v>
      </c>
      <c r="AB24" s="101">
        <v>0</v>
      </c>
      <c r="AC24" s="101">
        <v>177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13</v>
      </c>
      <c r="D25" s="101">
        <v>77</v>
      </c>
      <c r="E25" s="101">
        <v>158</v>
      </c>
      <c r="F25" s="101">
        <v>119</v>
      </c>
      <c r="G25" s="101">
        <v>9</v>
      </c>
      <c r="H25" s="101">
        <v>204</v>
      </c>
      <c r="I25" s="101">
        <v>410</v>
      </c>
      <c r="J25" s="101">
        <v>3</v>
      </c>
      <c r="K25" s="101">
        <v>310</v>
      </c>
      <c r="L25" s="101">
        <v>24</v>
      </c>
      <c r="M25" s="101">
        <v>2</v>
      </c>
      <c r="N25" s="101">
        <v>39</v>
      </c>
      <c r="O25" s="101">
        <v>5</v>
      </c>
      <c r="P25" s="101">
        <v>2</v>
      </c>
      <c r="Q25" s="101">
        <v>304</v>
      </c>
      <c r="R25" s="101">
        <v>2</v>
      </c>
      <c r="S25" s="101">
        <v>619</v>
      </c>
      <c r="T25" s="101">
        <v>15</v>
      </c>
      <c r="U25" s="101">
        <v>15</v>
      </c>
      <c r="V25" s="101">
        <v>779</v>
      </c>
      <c r="W25" s="101">
        <v>779</v>
      </c>
      <c r="X25" s="101">
        <v>0</v>
      </c>
      <c r="Y25" s="101">
        <v>1</v>
      </c>
      <c r="Z25" s="101">
        <v>183</v>
      </c>
      <c r="AA25" s="101">
        <v>59</v>
      </c>
      <c r="AB25" s="101">
        <v>0</v>
      </c>
      <c r="AC25" s="101">
        <v>51</v>
      </c>
      <c r="AD25" s="101">
        <v>14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</v>
      </c>
      <c r="D26" s="101">
        <v>41</v>
      </c>
      <c r="E26" s="101">
        <v>297</v>
      </c>
      <c r="F26" s="101">
        <v>104</v>
      </c>
      <c r="G26" s="101">
        <v>23</v>
      </c>
      <c r="H26" s="101">
        <v>641</v>
      </c>
      <c r="I26" s="101">
        <v>1519</v>
      </c>
      <c r="J26" s="101">
        <v>23</v>
      </c>
      <c r="K26" s="101">
        <v>775</v>
      </c>
      <c r="L26" s="101">
        <v>2</v>
      </c>
      <c r="M26" s="101">
        <v>0</v>
      </c>
      <c r="N26" s="101">
        <v>278</v>
      </c>
      <c r="O26" s="101">
        <v>1</v>
      </c>
      <c r="P26" s="101">
        <v>3</v>
      </c>
      <c r="Q26" s="101">
        <v>582</v>
      </c>
      <c r="R26" s="101">
        <v>37</v>
      </c>
      <c r="S26" s="101">
        <v>1861</v>
      </c>
      <c r="T26" s="101">
        <v>95</v>
      </c>
      <c r="U26" s="101">
        <v>95</v>
      </c>
      <c r="V26" s="101">
        <v>1252</v>
      </c>
      <c r="W26" s="101">
        <v>1252</v>
      </c>
      <c r="X26" s="101">
        <v>8</v>
      </c>
      <c r="Y26" s="101">
        <v>16</v>
      </c>
      <c r="Z26" s="101">
        <v>493</v>
      </c>
      <c r="AA26" s="101">
        <v>141</v>
      </c>
      <c r="AB26" s="101">
        <v>3</v>
      </c>
      <c r="AC26" s="101">
        <v>183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54</v>
      </c>
      <c r="D27" s="101">
        <v>199</v>
      </c>
      <c r="E27" s="101">
        <v>380</v>
      </c>
      <c r="F27" s="101">
        <v>327</v>
      </c>
      <c r="G27" s="101">
        <v>82</v>
      </c>
      <c r="H27" s="101">
        <v>977</v>
      </c>
      <c r="I27" s="101">
        <v>1034</v>
      </c>
      <c r="J27" s="101">
        <v>26</v>
      </c>
      <c r="K27" s="101">
        <v>626</v>
      </c>
      <c r="L27" s="101">
        <v>2</v>
      </c>
      <c r="M27" s="101">
        <v>0</v>
      </c>
      <c r="N27" s="101">
        <v>17</v>
      </c>
      <c r="O27" s="101">
        <v>2</v>
      </c>
      <c r="P27" s="101">
        <v>2</v>
      </c>
      <c r="Q27" s="101">
        <v>313</v>
      </c>
      <c r="R27" s="101">
        <v>0</v>
      </c>
      <c r="S27" s="101">
        <v>2181</v>
      </c>
      <c r="T27" s="101">
        <v>3</v>
      </c>
      <c r="U27" s="101">
        <v>3</v>
      </c>
      <c r="V27" s="101">
        <v>3029</v>
      </c>
      <c r="W27" s="101">
        <v>2877</v>
      </c>
      <c r="X27" s="101">
        <v>0</v>
      </c>
      <c r="Y27" s="101">
        <v>0</v>
      </c>
      <c r="Z27" s="101">
        <v>740</v>
      </c>
      <c r="AA27" s="101">
        <v>72</v>
      </c>
      <c r="AB27" s="101">
        <v>0</v>
      </c>
      <c r="AC27" s="101">
        <v>258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9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2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3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15</v>
      </c>
      <c r="E29" s="101">
        <v>22</v>
      </c>
      <c r="F29" s="101">
        <v>16</v>
      </c>
      <c r="G29" s="101">
        <v>1</v>
      </c>
      <c r="H29" s="101">
        <v>44</v>
      </c>
      <c r="I29" s="101">
        <v>92</v>
      </c>
      <c r="J29" s="101">
        <v>10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0</v>
      </c>
      <c r="Q29" s="101">
        <v>103</v>
      </c>
      <c r="R29" s="101">
        <v>0</v>
      </c>
      <c r="S29" s="101">
        <v>212</v>
      </c>
      <c r="T29" s="101">
        <v>9</v>
      </c>
      <c r="U29" s="101">
        <v>9</v>
      </c>
      <c r="V29" s="101">
        <v>145</v>
      </c>
      <c r="W29" s="101">
        <v>145</v>
      </c>
      <c r="X29" s="101">
        <v>1</v>
      </c>
      <c r="Y29" s="101">
        <v>2</v>
      </c>
      <c r="Z29" s="101">
        <v>12</v>
      </c>
      <c r="AA29" s="101">
        <v>8</v>
      </c>
      <c r="AB29" s="101">
        <v>0</v>
      </c>
      <c r="AC29" s="101">
        <v>21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44</v>
      </c>
      <c r="E30" s="101">
        <v>117</v>
      </c>
      <c r="F30" s="101">
        <v>53</v>
      </c>
      <c r="G30" s="101">
        <v>6</v>
      </c>
      <c r="H30" s="101">
        <v>279</v>
      </c>
      <c r="I30" s="101">
        <v>808</v>
      </c>
      <c r="J30" s="101">
        <v>8</v>
      </c>
      <c r="K30" s="101">
        <v>294</v>
      </c>
      <c r="L30" s="101">
        <v>0</v>
      </c>
      <c r="M30" s="101">
        <v>0</v>
      </c>
      <c r="N30" s="101">
        <v>73</v>
      </c>
      <c r="O30" s="101">
        <v>0</v>
      </c>
      <c r="P30" s="101">
        <v>0</v>
      </c>
      <c r="Q30" s="101">
        <v>200</v>
      </c>
      <c r="R30" s="101">
        <v>4</v>
      </c>
      <c r="S30" s="101">
        <v>543</v>
      </c>
      <c r="T30" s="101">
        <v>33</v>
      </c>
      <c r="U30" s="101">
        <v>33</v>
      </c>
      <c r="V30" s="101">
        <v>605</v>
      </c>
      <c r="W30" s="101">
        <v>605</v>
      </c>
      <c r="X30" s="101">
        <v>2</v>
      </c>
      <c r="Y30" s="101">
        <v>0</v>
      </c>
      <c r="Z30" s="101">
        <v>190</v>
      </c>
      <c r="AA30" s="101">
        <v>161</v>
      </c>
      <c r="AB30" s="101">
        <v>4</v>
      </c>
      <c r="AC30" s="101">
        <v>205</v>
      </c>
      <c r="AD30" s="101">
        <v>34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13</v>
      </c>
      <c r="D31" s="101">
        <v>116</v>
      </c>
      <c r="E31" s="101">
        <v>290</v>
      </c>
      <c r="F31" s="101">
        <v>143</v>
      </c>
      <c r="G31" s="101">
        <v>29</v>
      </c>
      <c r="H31" s="101">
        <v>543</v>
      </c>
      <c r="I31" s="101">
        <v>1181</v>
      </c>
      <c r="J31" s="101">
        <v>13</v>
      </c>
      <c r="K31" s="101">
        <v>624</v>
      </c>
      <c r="L31" s="101">
        <v>38</v>
      </c>
      <c r="M31" s="101">
        <v>4</v>
      </c>
      <c r="N31" s="101">
        <v>117</v>
      </c>
      <c r="O31" s="101">
        <v>9</v>
      </c>
      <c r="P31" s="101">
        <v>1</v>
      </c>
      <c r="Q31" s="101">
        <v>495</v>
      </c>
      <c r="R31" s="101">
        <v>10</v>
      </c>
      <c r="S31" s="101">
        <v>1393</v>
      </c>
      <c r="T31" s="101">
        <v>44</v>
      </c>
      <c r="U31" s="101">
        <v>44</v>
      </c>
      <c r="V31" s="101">
        <v>1547</v>
      </c>
      <c r="W31" s="101">
        <v>1547</v>
      </c>
      <c r="X31" s="101">
        <v>9</v>
      </c>
      <c r="Y31" s="101">
        <v>4</v>
      </c>
      <c r="Z31" s="101">
        <v>445</v>
      </c>
      <c r="AA31" s="101">
        <v>105</v>
      </c>
      <c r="AB31" s="101">
        <v>1</v>
      </c>
      <c r="AC31" s="101">
        <v>273</v>
      </c>
      <c r="AD31" s="101">
        <v>52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28</v>
      </c>
      <c r="F32" s="101">
        <v>4</v>
      </c>
      <c r="G32" s="101">
        <v>1</v>
      </c>
      <c r="H32" s="101">
        <v>30</v>
      </c>
      <c r="I32" s="101">
        <v>69</v>
      </c>
      <c r="J32" s="101">
        <v>1</v>
      </c>
      <c r="K32" s="101">
        <v>40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45</v>
      </c>
      <c r="R32" s="101">
        <v>0</v>
      </c>
      <c r="S32" s="101">
        <v>172</v>
      </c>
      <c r="T32" s="101">
        <v>6</v>
      </c>
      <c r="U32" s="101">
        <v>6</v>
      </c>
      <c r="V32" s="101">
        <v>138</v>
      </c>
      <c r="W32" s="101">
        <v>138</v>
      </c>
      <c r="X32" s="101">
        <v>0</v>
      </c>
      <c r="Y32" s="101">
        <v>0</v>
      </c>
      <c r="Z32" s="101">
        <v>34</v>
      </c>
      <c r="AA32" s="101">
        <v>11</v>
      </c>
      <c r="AB32" s="101">
        <v>1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68</v>
      </c>
      <c r="E33" s="101">
        <v>522</v>
      </c>
      <c r="F33" s="101">
        <v>235</v>
      </c>
      <c r="G33" s="101">
        <v>21</v>
      </c>
      <c r="H33" s="101">
        <v>443</v>
      </c>
      <c r="I33" s="101">
        <v>1700</v>
      </c>
      <c r="J33" s="101">
        <v>34</v>
      </c>
      <c r="K33" s="101">
        <v>798</v>
      </c>
      <c r="L33" s="101">
        <v>14</v>
      </c>
      <c r="M33" s="101">
        <v>1</v>
      </c>
      <c r="N33" s="101">
        <v>112</v>
      </c>
      <c r="O33" s="101">
        <v>20</v>
      </c>
      <c r="P33" s="101">
        <v>3</v>
      </c>
      <c r="Q33" s="101">
        <v>588</v>
      </c>
      <c r="R33" s="101">
        <v>19</v>
      </c>
      <c r="S33" s="101">
        <v>2053</v>
      </c>
      <c r="T33" s="101">
        <v>35</v>
      </c>
      <c r="U33" s="101">
        <v>35</v>
      </c>
      <c r="V33" s="101">
        <v>2348</v>
      </c>
      <c r="W33" s="101">
        <v>2348</v>
      </c>
      <c r="X33" s="101">
        <v>0</v>
      </c>
      <c r="Y33" s="101">
        <v>4</v>
      </c>
      <c r="Z33" s="101">
        <v>1245</v>
      </c>
      <c r="AA33" s="101">
        <v>108</v>
      </c>
      <c r="AB33" s="101">
        <v>10</v>
      </c>
      <c r="AC33" s="101">
        <v>381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33</v>
      </c>
      <c r="F34" s="101">
        <v>10</v>
      </c>
      <c r="G34" s="101">
        <v>0</v>
      </c>
      <c r="H34" s="101">
        <v>34</v>
      </c>
      <c r="I34" s="101">
        <v>67</v>
      </c>
      <c r="J34" s="101">
        <v>2</v>
      </c>
      <c r="K34" s="101">
        <v>87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35</v>
      </c>
      <c r="R34" s="101">
        <v>0</v>
      </c>
      <c r="S34" s="101">
        <v>148</v>
      </c>
      <c r="T34" s="101">
        <v>4</v>
      </c>
      <c r="U34" s="101">
        <v>4</v>
      </c>
      <c r="V34" s="101">
        <v>291</v>
      </c>
      <c r="W34" s="101">
        <v>291</v>
      </c>
      <c r="X34" s="101">
        <v>0</v>
      </c>
      <c r="Y34" s="101">
        <v>0</v>
      </c>
      <c r="Z34" s="101">
        <v>73</v>
      </c>
      <c r="AA34" s="101">
        <v>14</v>
      </c>
      <c r="AB34" s="101">
        <v>0</v>
      </c>
      <c r="AC34" s="101">
        <v>39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19</v>
      </c>
      <c r="F35" s="101">
        <v>14</v>
      </c>
      <c r="G35" s="101">
        <v>0</v>
      </c>
      <c r="H35" s="101">
        <v>39</v>
      </c>
      <c r="I35" s="101">
        <v>80</v>
      </c>
      <c r="J35" s="101">
        <v>0</v>
      </c>
      <c r="K35" s="101">
        <v>47</v>
      </c>
      <c r="L35" s="101">
        <v>2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70</v>
      </c>
      <c r="T35" s="101">
        <v>2</v>
      </c>
      <c r="U35" s="101">
        <v>2</v>
      </c>
      <c r="V35" s="101">
        <v>97</v>
      </c>
      <c r="W35" s="101">
        <v>97</v>
      </c>
      <c r="X35" s="101">
        <v>0</v>
      </c>
      <c r="Y35" s="101">
        <v>0</v>
      </c>
      <c r="Z35" s="101">
        <v>20</v>
      </c>
      <c r="AA35" s="101">
        <v>25</v>
      </c>
      <c r="AB35" s="101">
        <v>0</v>
      </c>
      <c r="AC35" s="101">
        <v>29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12</v>
      </c>
      <c r="E36" s="101">
        <v>139</v>
      </c>
      <c r="F36" s="101">
        <v>14</v>
      </c>
      <c r="G36" s="101">
        <v>0</v>
      </c>
      <c r="H36" s="101">
        <v>55</v>
      </c>
      <c r="I36" s="101">
        <v>51</v>
      </c>
      <c r="J36" s="101">
        <v>7</v>
      </c>
      <c r="K36" s="101">
        <v>132</v>
      </c>
      <c r="L36" s="101">
        <v>0</v>
      </c>
      <c r="M36" s="101">
        <v>1</v>
      </c>
      <c r="N36" s="101">
        <v>4</v>
      </c>
      <c r="O36" s="101">
        <v>1</v>
      </c>
      <c r="P36" s="101">
        <v>0</v>
      </c>
      <c r="Q36" s="101">
        <v>40</v>
      </c>
      <c r="R36" s="101">
        <v>2</v>
      </c>
      <c r="S36" s="101">
        <v>247</v>
      </c>
      <c r="T36" s="101">
        <v>2</v>
      </c>
      <c r="U36" s="101">
        <v>2</v>
      </c>
      <c r="V36" s="101">
        <v>408</v>
      </c>
      <c r="W36" s="101">
        <v>408</v>
      </c>
      <c r="X36" s="101">
        <v>0</v>
      </c>
      <c r="Y36" s="101">
        <v>0</v>
      </c>
      <c r="Z36" s="101">
        <v>136</v>
      </c>
      <c r="AA36" s="101">
        <v>19</v>
      </c>
      <c r="AB36" s="101">
        <v>0</v>
      </c>
      <c r="AC36" s="101">
        <v>52</v>
      </c>
      <c r="AD36" s="101">
        <v>24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17</v>
      </c>
      <c r="E38" s="101">
        <v>141</v>
      </c>
      <c r="F38" s="101">
        <v>33</v>
      </c>
      <c r="G38" s="101">
        <v>1</v>
      </c>
      <c r="H38" s="101">
        <v>271</v>
      </c>
      <c r="I38" s="101">
        <v>660</v>
      </c>
      <c r="J38" s="101">
        <v>5</v>
      </c>
      <c r="K38" s="101">
        <v>183</v>
      </c>
      <c r="L38" s="101">
        <v>0</v>
      </c>
      <c r="M38" s="101">
        <v>0</v>
      </c>
      <c r="N38" s="101">
        <v>18</v>
      </c>
      <c r="O38" s="101">
        <v>0</v>
      </c>
      <c r="P38" s="101">
        <v>0</v>
      </c>
      <c r="Q38" s="101">
        <v>100</v>
      </c>
      <c r="R38" s="101">
        <v>0</v>
      </c>
      <c r="S38" s="101">
        <v>531</v>
      </c>
      <c r="T38" s="101">
        <v>3</v>
      </c>
      <c r="U38" s="101">
        <v>3</v>
      </c>
      <c r="V38" s="101">
        <v>639</v>
      </c>
      <c r="W38" s="101">
        <v>639</v>
      </c>
      <c r="X38" s="101">
        <v>0</v>
      </c>
      <c r="Y38" s="101">
        <v>0</v>
      </c>
      <c r="Z38" s="101">
        <v>185</v>
      </c>
      <c r="AA38" s="101">
        <v>87</v>
      </c>
      <c r="AB38" s="101">
        <v>1</v>
      </c>
      <c r="AC38" s="101">
        <v>253</v>
      </c>
      <c r="AD38" s="101">
        <v>28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5</v>
      </c>
      <c r="E39" s="101">
        <v>8</v>
      </c>
      <c r="F39" s="101">
        <v>2</v>
      </c>
      <c r="G39" s="101">
        <v>1</v>
      </c>
      <c r="H39" s="101">
        <v>6</v>
      </c>
      <c r="I39" s="101">
        <v>36</v>
      </c>
      <c r="J39" s="101">
        <v>0</v>
      </c>
      <c r="K39" s="101">
        <v>25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7</v>
      </c>
      <c r="R39" s="101">
        <v>0</v>
      </c>
      <c r="S39" s="101">
        <v>120</v>
      </c>
      <c r="T39" s="101">
        <v>3</v>
      </c>
      <c r="U39" s="101">
        <v>3</v>
      </c>
      <c r="V39" s="101">
        <v>141</v>
      </c>
      <c r="W39" s="101">
        <v>141</v>
      </c>
      <c r="X39" s="101">
        <v>0</v>
      </c>
      <c r="Y39" s="101">
        <v>0</v>
      </c>
      <c r="Z39" s="101">
        <v>35</v>
      </c>
      <c r="AA39" s="101">
        <v>9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2</v>
      </c>
      <c r="E40" s="101">
        <v>26</v>
      </c>
      <c r="F40" s="101">
        <v>7</v>
      </c>
      <c r="G40" s="101">
        <v>0</v>
      </c>
      <c r="H40" s="101">
        <v>53</v>
      </c>
      <c r="I40" s="101">
        <v>108</v>
      </c>
      <c r="J40" s="101">
        <v>0</v>
      </c>
      <c r="K40" s="101">
        <v>80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4</v>
      </c>
      <c r="S40" s="101">
        <v>247</v>
      </c>
      <c r="T40" s="101">
        <v>2</v>
      </c>
      <c r="U40" s="101">
        <v>2</v>
      </c>
      <c r="V40" s="101">
        <v>255</v>
      </c>
      <c r="W40" s="101">
        <v>255</v>
      </c>
      <c r="X40" s="101">
        <v>0</v>
      </c>
      <c r="Y40" s="101">
        <v>0</v>
      </c>
      <c r="Z40" s="101">
        <v>80</v>
      </c>
      <c r="AA40" s="101">
        <v>19</v>
      </c>
      <c r="AB40" s="101">
        <v>0</v>
      </c>
      <c r="AC40" s="101">
        <v>59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134</v>
      </c>
      <c r="E41" s="101">
        <v>170</v>
      </c>
      <c r="F41" s="101">
        <v>50</v>
      </c>
      <c r="G41" s="101">
        <v>16</v>
      </c>
      <c r="H41" s="101">
        <v>502</v>
      </c>
      <c r="I41" s="101">
        <v>1445</v>
      </c>
      <c r="J41" s="101">
        <v>45</v>
      </c>
      <c r="K41" s="101">
        <v>710</v>
      </c>
      <c r="L41" s="101">
        <v>2</v>
      </c>
      <c r="M41" s="101">
        <v>0</v>
      </c>
      <c r="N41" s="101">
        <v>145</v>
      </c>
      <c r="O41" s="101">
        <v>1</v>
      </c>
      <c r="P41" s="101">
        <v>0</v>
      </c>
      <c r="Q41" s="101">
        <v>485</v>
      </c>
      <c r="R41" s="101">
        <v>2</v>
      </c>
      <c r="S41" s="101">
        <v>1025</v>
      </c>
      <c r="T41" s="101">
        <v>71</v>
      </c>
      <c r="U41" s="101">
        <v>71</v>
      </c>
      <c r="V41" s="101">
        <v>1217</v>
      </c>
      <c r="W41" s="101">
        <v>1217</v>
      </c>
      <c r="X41" s="101">
        <v>0</v>
      </c>
      <c r="Y41" s="101">
        <v>8</v>
      </c>
      <c r="Z41" s="101">
        <v>435</v>
      </c>
      <c r="AA41" s="101">
        <v>104</v>
      </c>
      <c r="AB41" s="101">
        <v>1</v>
      </c>
      <c r="AC41" s="101">
        <v>198</v>
      </c>
      <c r="AD41" s="101">
        <v>47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22</v>
      </c>
      <c r="D42" s="101">
        <v>252</v>
      </c>
      <c r="E42" s="101">
        <v>724</v>
      </c>
      <c r="F42" s="101">
        <v>337</v>
      </c>
      <c r="G42" s="101">
        <v>32</v>
      </c>
      <c r="H42" s="101">
        <v>903</v>
      </c>
      <c r="I42" s="101">
        <v>1261</v>
      </c>
      <c r="J42" s="101">
        <v>39</v>
      </c>
      <c r="K42" s="101">
        <v>1564</v>
      </c>
      <c r="L42" s="101">
        <v>17</v>
      </c>
      <c r="M42" s="101">
        <v>0</v>
      </c>
      <c r="N42" s="101">
        <v>193</v>
      </c>
      <c r="O42" s="101">
        <v>16</v>
      </c>
      <c r="P42" s="101">
        <v>12</v>
      </c>
      <c r="Q42" s="101">
        <v>1078</v>
      </c>
      <c r="R42" s="101">
        <v>20</v>
      </c>
      <c r="S42" s="101">
        <v>2369</v>
      </c>
      <c r="T42" s="101">
        <v>60</v>
      </c>
      <c r="U42" s="101">
        <v>60</v>
      </c>
      <c r="V42" s="101">
        <v>2735</v>
      </c>
      <c r="W42" s="101">
        <v>2735</v>
      </c>
      <c r="X42" s="101">
        <v>8</v>
      </c>
      <c r="Y42" s="101">
        <v>25</v>
      </c>
      <c r="Z42" s="101">
        <v>803</v>
      </c>
      <c r="AA42" s="101">
        <v>138</v>
      </c>
      <c r="AB42" s="101">
        <v>10</v>
      </c>
      <c r="AC42" s="101">
        <v>348</v>
      </c>
      <c r="AD42" s="101">
        <v>88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57</v>
      </c>
      <c r="E43" s="101">
        <v>268</v>
      </c>
      <c r="F43" s="101">
        <v>104</v>
      </c>
      <c r="G43" s="101">
        <v>22</v>
      </c>
      <c r="H43" s="101">
        <v>252</v>
      </c>
      <c r="I43" s="101">
        <v>615</v>
      </c>
      <c r="J43" s="101">
        <v>3</v>
      </c>
      <c r="K43" s="101">
        <v>435</v>
      </c>
      <c r="L43" s="101">
        <v>1</v>
      </c>
      <c r="M43" s="101">
        <v>0</v>
      </c>
      <c r="N43" s="101">
        <v>66</v>
      </c>
      <c r="O43" s="101">
        <v>5</v>
      </c>
      <c r="P43" s="101">
        <v>0</v>
      </c>
      <c r="Q43" s="101">
        <v>267</v>
      </c>
      <c r="R43" s="101">
        <v>22</v>
      </c>
      <c r="S43" s="101">
        <v>857</v>
      </c>
      <c r="T43" s="101">
        <v>47</v>
      </c>
      <c r="U43" s="101">
        <v>47</v>
      </c>
      <c r="V43" s="101">
        <v>922</v>
      </c>
      <c r="W43" s="101">
        <v>922</v>
      </c>
      <c r="X43" s="101">
        <v>2</v>
      </c>
      <c r="Y43" s="101">
        <v>2</v>
      </c>
      <c r="Z43" s="101">
        <v>290</v>
      </c>
      <c r="AA43" s="101">
        <v>42</v>
      </c>
      <c r="AB43" s="101">
        <v>7</v>
      </c>
      <c r="AC43" s="101">
        <v>130</v>
      </c>
      <c r="AD43" s="101">
        <v>40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4</v>
      </c>
      <c r="G44" s="101">
        <v>0</v>
      </c>
      <c r="H44" s="101">
        <v>4</v>
      </c>
      <c r="I44" s="101">
        <v>10</v>
      </c>
      <c r="J44" s="101">
        <v>0</v>
      </c>
      <c r="K44" s="101">
        <v>5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8</v>
      </c>
      <c r="R44" s="101">
        <v>0</v>
      </c>
      <c r="S44" s="101">
        <v>6</v>
      </c>
      <c r="T44" s="101">
        <v>3</v>
      </c>
      <c r="U44" s="101">
        <v>3</v>
      </c>
      <c r="V44" s="101">
        <v>6</v>
      </c>
      <c r="W44" s="101">
        <v>6</v>
      </c>
      <c r="X44" s="101">
        <v>0</v>
      </c>
      <c r="Y44" s="101">
        <v>0</v>
      </c>
      <c r="Z44" s="101">
        <v>2</v>
      </c>
      <c r="AA44" s="101">
        <v>6</v>
      </c>
      <c r="AB44" s="101">
        <v>0</v>
      </c>
      <c r="AC44" s="101">
        <v>3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145</v>
      </c>
      <c r="E45" s="101">
        <v>189</v>
      </c>
      <c r="F45" s="101">
        <v>160</v>
      </c>
      <c r="G45" s="101">
        <v>16</v>
      </c>
      <c r="H45" s="101">
        <v>446</v>
      </c>
      <c r="I45" s="101">
        <v>811</v>
      </c>
      <c r="J45" s="101">
        <v>27</v>
      </c>
      <c r="K45" s="101">
        <v>605</v>
      </c>
      <c r="L45" s="101">
        <v>5</v>
      </c>
      <c r="M45" s="101">
        <v>1</v>
      </c>
      <c r="N45" s="101">
        <v>175</v>
      </c>
      <c r="O45" s="101">
        <v>6</v>
      </c>
      <c r="P45" s="101">
        <v>5</v>
      </c>
      <c r="Q45" s="101">
        <v>413</v>
      </c>
      <c r="R45" s="101">
        <v>15</v>
      </c>
      <c r="S45" s="101">
        <v>957</v>
      </c>
      <c r="T45" s="101">
        <v>48</v>
      </c>
      <c r="U45" s="101">
        <v>48</v>
      </c>
      <c r="V45" s="101">
        <v>1016</v>
      </c>
      <c r="W45" s="101">
        <v>1016</v>
      </c>
      <c r="X45" s="101">
        <v>1</v>
      </c>
      <c r="Y45" s="101">
        <v>6</v>
      </c>
      <c r="Z45" s="101">
        <v>245</v>
      </c>
      <c r="AA45" s="101">
        <v>49</v>
      </c>
      <c r="AB45" s="101">
        <v>3</v>
      </c>
      <c r="AC45" s="101">
        <v>101</v>
      </c>
      <c r="AD45" s="101">
        <v>29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4</v>
      </c>
      <c r="E46" s="101">
        <v>8</v>
      </c>
      <c r="F46" s="101">
        <v>3</v>
      </c>
      <c r="G46" s="101">
        <v>0</v>
      </c>
      <c r="H46" s="101">
        <v>12</v>
      </c>
      <c r="I46" s="101">
        <v>29</v>
      </c>
      <c r="J46" s="101">
        <v>1</v>
      </c>
      <c r="K46" s="101">
        <v>10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7</v>
      </c>
      <c r="R46" s="101">
        <v>0</v>
      </c>
      <c r="S46" s="101">
        <v>21</v>
      </c>
      <c r="T46" s="101">
        <v>1</v>
      </c>
      <c r="U46" s="101">
        <v>1</v>
      </c>
      <c r="V46" s="101">
        <v>34</v>
      </c>
      <c r="W46" s="101">
        <v>34</v>
      </c>
      <c r="X46" s="101">
        <v>0</v>
      </c>
      <c r="Y46" s="101">
        <v>0</v>
      </c>
      <c r="Z46" s="101">
        <v>2</v>
      </c>
      <c r="AA46" s="101">
        <v>7</v>
      </c>
      <c r="AB46" s="101">
        <v>0</v>
      </c>
      <c r="AC46" s="101">
        <v>8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25</v>
      </c>
      <c r="D47" s="101">
        <v>92</v>
      </c>
      <c r="E47" s="101">
        <v>365</v>
      </c>
      <c r="F47" s="101">
        <v>218</v>
      </c>
      <c r="G47" s="101">
        <v>32</v>
      </c>
      <c r="H47" s="101">
        <v>723</v>
      </c>
      <c r="I47" s="101">
        <v>1257</v>
      </c>
      <c r="J47" s="101">
        <v>35</v>
      </c>
      <c r="K47" s="101">
        <v>635</v>
      </c>
      <c r="L47" s="101">
        <v>9</v>
      </c>
      <c r="M47" s="101">
        <v>0</v>
      </c>
      <c r="N47" s="101">
        <v>65</v>
      </c>
      <c r="O47" s="101">
        <v>6</v>
      </c>
      <c r="P47" s="101">
        <v>0</v>
      </c>
      <c r="Q47" s="101">
        <v>635</v>
      </c>
      <c r="R47" s="101">
        <v>10</v>
      </c>
      <c r="S47" s="101">
        <v>1047</v>
      </c>
      <c r="T47" s="101">
        <v>29</v>
      </c>
      <c r="U47" s="101">
        <v>29</v>
      </c>
      <c r="V47" s="101">
        <v>1436</v>
      </c>
      <c r="W47" s="101">
        <v>1436</v>
      </c>
      <c r="X47" s="101">
        <v>0</v>
      </c>
      <c r="Y47" s="101">
        <v>1</v>
      </c>
      <c r="Z47" s="101">
        <v>357</v>
      </c>
      <c r="AA47" s="101">
        <v>179</v>
      </c>
      <c r="AB47" s="101">
        <v>5</v>
      </c>
      <c r="AC47" s="101">
        <v>377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2</v>
      </c>
      <c r="D48" s="101">
        <v>24</v>
      </c>
      <c r="E48" s="101">
        <v>107</v>
      </c>
      <c r="F48" s="101">
        <v>44</v>
      </c>
      <c r="G48" s="101">
        <v>8</v>
      </c>
      <c r="H48" s="101">
        <v>142</v>
      </c>
      <c r="I48" s="101">
        <v>358</v>
      </c>
      <c r="J48" s="101">
        <v>6</v>
      </c>
      <c r="K48" s="101">
        <v>263</v>
      </c>
      <c r="L48" s="101">
        <v>0</v>
      </c>
      <c r="M48" s="101">
        <v>0</v>
      </c>
      <c r="N48" s="101">
        <v>70</v>
      </c>
      <c r="O48" s="101">
        <v>7</v>
      </c>
      <c r="P48" s="101">
        <v>7</v>
      </c>
      <c r="Q48" s="101">
        <v>108</v>
      </c>
      <c r="R48" s="101">
        <v>9</v>
      </c>
      <c r="S48" s="101">
        <v>540</v>
      </c>
      <c r="T48" s="101">
        <v>26</v>
      </c>
      <c r="U48" s="101">
        <v>26</v>
      </c>
      <c r="V48" s="101">
        <v>374</v>
      </c>
      <c r="W48" s="101">
        <v>374</v>
      </c>
      <c r="X48" s="101">
        <v>1</v>
      </c>
      <c r="Y48" s="101">
        <v>0</v>
      </c>
      <c r="Z48" s="101">
        <v>119</v>
      </c>
      <c r="AA48" s="101">
        <v>45</v>
      </c>
      <c r="AB48" s="101">
        <v>1</v>
      </c>
      <c r="AC48" s="101">
        <v>80</v>
      </c>
      <c r="AD48" s="101">
        <v>68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22</v>
      </c>
      <c r="D49" s="101">
        <v>120</v>
      </c>
      <c r="E49" s="101">
        <v>424</v>
      </c>
      <c r="F49" s="101">
        <v>230</v>
      </c>
      <c r="G49" s="101">
        <v>60</v>
      </c>
      <c r="H49" s="101">
        <v>896</v>
      </c>
      <c r="I49" s="101">
        <v>1222</v>
      </c>
      <c r="J49" s="101">
        <v>27</v>
      </c>
      <c r="K49" s="101">
        <v>778</v>
      </c>
      <c r="L49" s="101">
        <v>6</v>
      </c>
      <c r="M49" s="101">
        <v>1</v>
      </c>
      <c r="N49" s="101">
        <v>118</v>
      </c>
      <c r="O49" s="101">
        <v>16</v>
      </c>
      <c r="P49" s="101">
        <v>0</v>
      </c>
      <c r="Q49" s="101">
        <v>819</v>
      </c>
      <c r="R49" s="101">
        <v>17</v>
      </c>
      <c r="S49" s="101">
        <v>1602</v>
      </c>
      <c r="T49" s="101">
        <v>105</v>
      </c>
      <c r="U49" s="101">
        <v>105</v>
      </c>
      <c r="V49" s="101">
        <v>1670</v>
      </c>
      <c r="W49" s="101">
        <v>1670</v>
      </c>
      <c r="X49" s="101">
        <v>13</v>
      </c>
      <c r="Y49" s="101">
        <v>22</v>
      </c>
      <c r="Z49" s="101">
        <v>615</v>
      </c>
      <c r="AA49" s="101">
        <v>85</v>
      </c>
      <c r="AB49" s="101">
        <v>9</v>
      </c>
      <c r="AC49" s="101">
        <v>258</v>
      </c>
      <c r="AD49" s="101">
        <v>60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20</v>
      </c>
      <c r="D50" s="101">
        <v>43</v>
      </c>
      <c r="E50" s="101">
        <v>401</v>
      </c>
      <c r="F50" s="101">
        <v>75</v>
      </c>
      <c r="G50" s="101">
        <v>6</v>
      </c>
      <c r="H50" s="101">
        <v>246</v>
      </c>
      <c r="I50" s="101">
        <v>343</v>
      </c>
      <c r="J50" s="101">
        <v>49</v>
      </c>
      <c r="K50" s="101">
        <v>386</v>
      </c>
      <c r="L50" s="101">
        <v>23</v>
      </c>
      <c r="M50" s="101">
        <v>0</v>
      </c>
      <c r="N50" s="101">
        <v>72</v>
      </c>
      <c r="O50" s="101">
        <v>1</v>
      </c>
      <c r="P50" s="101">
        <v>1</v>
      </c>
      <c r="Q50" s="101">
        <v>324</v>
      </c>
      <c r="R50" s="101">
        <v>21</v>
      </c>
      <c r="S50" s="101">
        <v>854</v>
      </c>
      <c r="T50" s="101">
        <v>9</v>
      </c>
      <c r="U50" s="101">
        <v>9</v>
      </c>
      <c r="V50" s="101">
        <v>687</v>
      </c>
      <c r="W50" s="101">
        <v>687</v>
      </c>
      <c r="X50" s="101">
        <v>1</v>
      </c>
      <c r="Y50" s="101">
        <v>3</v>
      </c>
      <c r="Z50" s="101">
        <v>526</v>
      </c>
      <c r="AA50" s="101">
        <v>85</v>
      </c>
      <c r="AB50" s="101">
        <v>0</v>
      </c>
      <c r="AC50" s="101">
        <v>265</v>
      </c>
      <c r="AD50" s="101">
        <v>43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5</v>
      </c>
      <c r="D51" s="101">
        <v>39</v>
      </c>
      <c r="E51" s="101">
        <v>222</v>
      </c>
      <c r="F51" s="101">
        <v>34</v>
      </c>
      <c r="G51" s="101">
        <v>8</v>
      </c>
      <c r="H51" s="101">
        <v>168</v>
      </c>
      <c r="I51" s="101">
        <v>316</v>
      </c>
      <c r="J51" s="101">
        <v>18</v>
      </c>
      <c r="K51" s="101">
        <v>348</v>
      </c>
      <c r="L51" s="101">
        <v>0</v>
      </c>
      <c r="M51" s="101">
        <v>0</v>
      </c>
      <c r="N51" s="101">
        <v>160</v>
      </c>
      <c r="O51" s="101">
        <v>15</v>
      </c>
      <c r="P51" s="101">
        <v>2</v>
      </c>
      <c r="Q51" s="101">
        <v>374</v>
      </c>
      <c r="R51" s="101">
        <v>10</v>
      </c>
      <c r="S51" s="101">
        <v>961</v>
      </c>
      <c r="T51" s="101">
        <v>47</v>
      </c>
      <c r="U51" s="101">
        <v>47</v>
      </c>
      <c r="V51" s="101">
        <v>766</v>
      </c>
      <c r="W51" s="101">
        <v>766</v>
      </c>
      <c r="X51" s="101">
        <v>1</v>
      </c>
      <c r="Y51" s="101">
        <v>27</v>
      </c>
      <c r="Z51" s="101">
        <v>56</v>
      </c>
      <c r="AA51" s="101">
        <v>38</v>
      </c>
      <c r="AB51" s="101">
        <v>13</v>
      </c>
      <c r="AC51" s="101">
        <v>56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11</v>
      </c>
      <c r="E52" s="101">
        <v>111</v>
      </c>
      <c r="F52" s="101">
        <v>65</v>
      </c>
      <c r="G52" s="101">
        <v>0</v>
      </c>
      <c r="H52" s="101">
        <v>262</v>
      </c>
      <c r="I52" s="101">
        <v>719</v>
      </c>
      <c r="J52" s="101">
        <v>2</v>
      </c>
      <c r="K52" s="101">
        <v>239</v>
      </c>
      <c r="L52" s="101">
        <v>0</v>
      </c>
      <c r="M52" s="101">
        <v>0</v>
      </c>
      <c r="N52" s="101">
        <v>31</v>
      </c>
      <c r="O52" s="101">
        <v>0</v>
      </c>
      <c r="P52" s="101">
        <v>0</v>
      </c>
      <c r="Q52" s="101">
        <v>96</v>
      </c>
      <c r="R52" s="101">
        <v>2</v>
      </c>
      <c r="S52" s="101">
        <v>164</v>
      </c>
      <c r="T52" s="101">
        <v>3</v>
      </c>
      <c r="U52" s="101">
        <v>3</v>
      </c>
      <c r="V52" s="101">
        <v>382</v>
      </c>
      <c r="W52" s="100">
        <v>286</v>
      </c>
      <c r="X52" s="101">
        <v>0</v>
      </c>
      <c r="Y52" s="101">
        <v>1</v>
      </c>
      <c r="Z52" s="101">
        <v>251</v>
      </c>
      <c r="AA52" s="101">
        <v>61</v>
      </c>
      <c r="AB52" s="101">
        <v>0</v>
      </c>
      <c r="AC52" s="101">
        <v>60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4</v>
      </c>
      <c r="E53" s="101">
        <v>111</v>
      </c>
      <c r="F53" s="101">
        <v>28</v>
      </c>
      <c r="G53" s="101">
        <v>11</v>
      </c>
      <c r="H53" s="101">
        <v>191</v>
      </c>
      <c r="I53" s="101">
        <v>620</v>
      </c>
      <c r="J53" s="101">
        <v>0</v>
      </c>
      <c r="K53" s="101">
        <v>169</v>
      </c>
      <c r="L53" s="101">
        <v>0</v>
      </c>
      <c r="M53" s="101">
        <v>0</v>
      </c>
      <c r="N53" s="101">
        <v>24</v>
      </c>
      <c r="O53" s="101">
        <v>0</v>
      </c>
      <c r="P53" s="101">
        <v>0</v>
      </c>
      <c r="Q53" s="101">
        <v>102</v>
      </c>
      <c r="R53" s="101">
        <v>1</v>
      </c>
      <c r="S53" s="101">
        <v>295</v>
      </c>
      <c r="T53" s="101">
        <v>13</v>
      </c>
      <c r="U53" s="101">
        <v>13</v>
      </c>
      <c r="V53" s="101">
        <v>340</v>
      </c>
      <c r="W53" s="101">
        <v>340</v>
      </c>
      <c r="X53" s="101">
        <v>0</v>
      </c>
      <c r="Y53" s="101">
        <v>0</v>
      </c>
      <c r="Z53" s="101">
        <v>92</v>
      </c>
      <c r="AA53" s="101">
        <v>94</v>
      </c>
      <c r="AB53" s="101">
        <v>1</v>
      </c>
      <c r="AC53" s="101">
        <v>84</v>
      </c>
      <c r="AD53" s="101">
        <v>28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18</v>
      </c>
      <c r="E54" s="101">
        <v>75</v>
      </c>
      <c r="F54" s="101">
        <v>35</v>
      </c>
      <c r="G54" s="101">
        <v>6</v>
      </c>
      <c r="H54" s="101">
        <v>119</v>
      </c>
      <c r="I54" s="101">
        <v>176</v>
      </c>
      <c r="J54" s="101">
        <v>3</v>
      </c>
      <c r="K54" s="101">
        <v>143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89</v>
      </c>
      <c r="R54" s="101">
        <v>4</v>
      </c>
      <c r="S54" s="101">
        <v>216</v>
      </c>
      <c r="T54" s="101">
        <v>9</v>
      </c>
      <c r="U54" s="101">
        <v>9</v>
      </c>
      <c r="V54" s="101">
        <v>346</v>
      </c>
      <c r="W54" s="101">
        <v>346</v>
      </c>
      <c r="X54" s="101">
        <v>0</v>
      </c>
      <c r="Y54" s="101">
        <v>0</v>
      </c>
      <c r="Z54" s="101">
        <v>105</v>
      </c>
      <c r="AA54" s="101">
        <v>33</v>
      </c>
      <c r="AB54" s="101">
        <v>0</v>
      </c>
      <c r="AC54" s="101">
        <v>55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23</v>
      </c>
      <c r="D55" s="101">
        <v>152</v>
      </c>
      <c r="E55" s="101">
        <v>401</v>
      </c>
      <c r="F55" s="101">
        <v>249</v>
      </c>
      <c r="G55" s="101">
        <v>43</v>
      </c>
      <c r="H55" s="101">
        <v>777</v>
      </c>
      <c r="I55" s="101">
        <v>257</v>
      </c>
      <c r="J55" s="101">
        <v>21</v>
      </c>
      <c r="K55" s="101">
        <v>393</v>
      </c>
      <c r="L55" s="101">
        <v>41</v>
      </c>
      <c r="M55" s="101">
        <v>3</v>
      </c>
      <c r="N55" s="101">
        <v>95</v>
      </c>
      <c r="O55" s="101">
        <v>0</v>
      </c>
      <c r="P55" s="101">
        <v>0</v>
      </c>
      <c r="Q55" s="101">
        <v>629</v>
      </c>
      <c r="R55" s="101">
        <v>4</v>
      </c>
      <c r="S55" s="101">
        <v>164</v>
      </c>
      <c r="T55" s="101">
        <v>15</v>
      </c>
      <c r="U55" s="101">
        <v>15</v>
      </c>
      <c r="V55" s="101">
        <v>765</v>
      </c>
      <c r="W55" s="101">
        <v>765</v>
      </c>
      <c r="X55" s="101">
        <v>5</v>
      </c>
      <c r="Y55" s="101">
        <v>6</v>
      </c>
      <c r="Z55" s="101">
        <v>520</v>
      </c>
      <c r="AA55" s="101">
        <v>94</v>
      </c>
      <c r="AB55" s="101">
        <v>4</v>
      </c>
      <c r="AC55" s="101">
        <v>263</v>
      </c>
      <c r="AD55" s="101">
        <v>46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11</v>
      </c>
      <c r="E56" s="101">
        <v>36</v>
      </c>
      <c r="F56" s="101">
        <v>30</v>
      </c>
      <c r="G56" s="101">
        <v>7</v>
      </c>
      <c r="H56" s="101">
        <v>84</v>
      </c>
      <c r="I56" s="101">
        <v>165</v>
      </c>
      <c r="J56" s="101">
        <v>7</v>
      </c>
      <c r="K56" s="101">
        <v>73</v>
      </c>
      <c r="L56" s="101">
        <v>0</v>
      </c>
      <c r="M56" s="101">
        <v>0</v>
      </c>
      <c r="N56" s="101">
        <v>7</v>
      </c>
      <c r="O56" s="101">
        <v>0</v>
      </c>
      <c r="P56" s="101">
        <v>0</v>
      </c>
      <c r="Q56" s="101">
        <v>46</v>
      </c>
      <c r="R56" s="101">
        <v>1</v>
      </c>
      <c r="S56" s="101">
        <v>112</v>
      </c>
      <c r="T56" s="101">
        <v>5</v>
      </c>
      <c r="U56" s="101">
        <v>5</v>
      </c>
      <c r="V56" s="101">
        <v>150</v>
      </c>
      <c r="W56" s="101">
        <v>150</v>
      </c>
      <c r="X56" s="101">
        <v>0</v>
      </c>
      <c r="Y56" s="101">
        <v>0</v>
      </c>
      <c r="Z56" s="101">
        <v>24</v>
      </c>
      <c r="AA56" s="101">
        <v>25</v>
      </c>
      <c r="AB56" s="101">
        <v>0</v>
      </c>
      <c r="AC56" s="101">
        <v>35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128</v>
      </c>
      <c r="D57" s="101">
        <v>369</v>
      </c>
      <c r="E57" s="101">
        <v>1152</v>
      </c>
      <c r="F57" s="101">
        <v>579</v>
      </c>
      <c r="G57" s="101">
        <v>96</v>
      </c>
      <c r="H57" s="101">
        <v>1571</v>
      </c>
      <c r="I57" s="101">
        <v>3114</v>
      </c>
      <c r="J57" s="101">
        <v>166</v>
      </c>
      <c r="K57" s="101">
        <v>2185</v>
      </c>
      <c r="L57" s="101">
        <v>35</v>
      </c>
      <c r="M57" s="101">
        <v>3</v>
      </c>
      <c r="N57" s="101">
        <v>89</v>
      </c>
      <c r="O57" s="101">
        <v>18</v>
      </c>
      <c r="P57" s="101">
        <v>0</v>
      </c>
      <c r="Q57" s="101">
        <v>1368</v>
      </c>
      <c r="R57" s="101">
        <v>12</v>
      </c>
      <c r="S57" s="101">
        <v>3721</v>
      </c>
      <c r="T57" s="101">
        <v>46</v>
      </c>
      <c r="U57" s="101">
        <v>46</v>
      </c>
      <c r="V57" s="101">
        <v>8117</v>
      </c>
      <c r="W57" s="101">
        <v>8117</v>
      </c>
      <c r="X57" s="101">
        <v>5</v>
      </c>
      <c r="Y57" s="101">
        <v>5</v>
      </c>
      <c r="Z57" s="101">
        <v>1943</v>
      </c>
      <c r="AA57" s="101">
        <v>230</v>
      </c>
      <c r="AB57" s="101">
        <v>16</v>
      </c>
      <c r="AC57" s="101">
        <v>779</v>
      </c>
      <c r="AD57" s="101">
        <v>237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28</v>
      </c>
      <c r="F58" s="101">
        <v>4</v>
      </c>
      <c r="G58" s="101">
        <v>3</v>
      </c>
      <c r="H58" s="101">
        <v>45</v>
      </c>
      <c r="I58" s="101">
        <v>133</v>
      </c>
      <c r="J58" s="101">
        <v>0</v>
      </c>
      <c r="K58" s="101">
        <v>90</v>
      </c>
      <c r="L58" s="101">
        <v>0</v>
      </c>
      <c r="M58" s="101">
        <v>0</v>
      </c>
      <c r="N58" s="101">
        <v>12</v>
      </c>
      <c r="O58" s="101">
        <v>0</v>
      </c>
      <c r="P58" s="101">
        <v>0</v>
      </c>
      <c r="Q58" s="101">
        <v>15</v>
      </c>
      <c r="R58" s="101">
        <v>1</v>
      </c>
      <c r="S58" s="101">
        <v>140</v>
      </c>
      <c r="T58" s="101">
        <v>7</v>
      </c>
      <c r="U58" s="101">
        <v>7</v>
      </c>
      <c r="V58" s="101">
        <v>163</v>
      </c>
      <c r="W58" s="101">
        <v>163</v>
      </c>
      <c r="X58" s="101">
        <v>0</v>
      </c>
      <c r="Y58" s="101">
        <v>0</v>
      </c>
      <c r="Z58" s="101">
        <v>39</v>
      </c>
      <c r="AA58" s="101">
        <v>14</v>
      </c>
      <c r="AB58" s="101">
        <v>0</v>
      </c>
      <c r="AC58" s="101">
        <v>38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873</v>
      </c>
      <c r="D59" s="101">
        <v>3867</v>
      </c>
      <c r="E59" s="101">
        <v>8047</v>
      </c>
      <c r="F59" s="101">
        <v>10691</v>
      </c>
      <c r="G59" s="101">
        <v>2831</v>
      </c>
      <c r="H59" s="101">
        <v>16440</v>
      </c>
      <c r="I59" s="101">
        <v>26251</v>
      </c>
      <c r="J59" s="101">
        <v>1144</v>
      </c>
      <c r="K59" s="101">
        <v>27650</v>
      </c>
      <c r="L59" s="101">
        <v>830</v>
      </c>
      <c r="M59" s="101">
        <v>13</v>
      </c>
      <c r="N59" s="101">
        <v>2620</v>
      </c>
      <c r="O59" s="101">
        <v>129</v>
      </c>
      <c r="P59" s="101">
        <v>8</v>
      </c>
      <c r="Q59" s="101">
        <v>12898</v>
      </c>
      <c r="R59" s="101">
        <v>159</v>
      </c>
      <c r="S59" s="101">
        <v>37340</v>
      </c>
      <c r="T59" s="101">
        <v>880</v>
      </c>
      <c r="U59" s="101">
        <v>880</v>
      </c>
      <c r="V59" s="101">
        <v>59636</v>
      </c>
      <c r="W59" s="101">
        <v>59636</v>
      </c>
      <c r="X59" s="101">
        <v>76</v>
      </c>
      <c r="Y59" s="101">
        <v>28</v>
      </c>
      <c r="Z59" s="101">
        <v>11724</v>
      </c>
      <c r="AA59" s="101">
        <v>963</v>
      </c>
      <c r="AB59" s="101">
        <v>69</v>
      </c>
      <c r="AC59" s="101">
        <v>5014</v>
      </c>
      <c r="AD59" s="101">
        <v>1425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3</v>
      </c>
      <c r="G60" s="101">
        <v>0</v>
      </c>
      <c r="H60" s="101">
        <v>8</v>
      </c>
      <c r="I60" s="101">
        <v>42</v>
      </c>
      <c r="J60" s="101">
        <v>0</v>
      </c>
      <c r="K60" s="101">
        <v>37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2</v>
      </c>
      <c r="R60" s="101">
        <v>0</v>
      </c>
      <c r="S60" s="101">
        <v>130</v>
      </c>
      <c r="T60" s="101">
        <v>0</v>
      </c>
      <c r="U60" s="101">
        <v>0</v>
      </c>
      <c r="V60" s="101">
        <v>153</v>
      </c>
      <c r="W60" s="101">
        <v>153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34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48</v>
      </c>
      <c r="E61" s="101">
        <v>241</v>
      </c>
      <c r="F61" s="101">
        <v>98</v>
      </c>
      <c r="G61" s="101">
        <v>17</v>
      </c>
      <c r="H61" s="101">
        <v>570</v>
      </c>
      <c r="I61" s="101">
        <v>1201</v>
      </c>
      <c r="J61" s="101">
        <v>11</v>
      </c>
      <c r="K61" s="101">
        <v>600</v>
      </c>
      <c r="L61" s="101">
        <v>1</v>
      </c>
      <c r="M61" s="101">
        <v>0</v>
      </c>
      <c r="N61" s="101">
        <v>84</v>
      </c>
      <c r="O61" s="101">
        <v>3</v>
      </c>
      <c r="P61" s="101">
        <v>0</v>
      </c>
      <c r="Q61" s="101">
        <v>275</v>
      </c>
      <c r="R61" s="101">
        <v>0</v>
      </c>
      <c r="S61" s="101">
        <v>744</v>
      </c>
      <c r="T61" s="101">
        <v>44</v>
      </c>
      <c r="U61" s="101">
        <v>44</v>
      </c>
      <c r="V61" s="101">
        <v>925</v>
      </c>
      <c r="W61" s="101">
        <v>925</v>
      </c>
      <c r="X61" s="101">
        <v>3</v>
      </c>
      <c r="Y61" s="101">
        <v>5</v>
      </c>
      <c r="Z61" s="101">
        <v>298</v>
      </c>
      <c r="AA61" s="101">
        <v>202</v>
      </c>
      <c r="AB61" s="101">
        <v>0</v>
      </c>
      <c r="AC61" s="101">
        <v>442</v>
      </c>
      <c r="AD61" s="101">
        <v>36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1642</v>
      </c>
      <c r="D64" s="62">
        <f t="shared" si="0"/>
        <v>8902</v>
      </c>
      <c r="E64" s="62">
        <f t="shared" si="0"/>
        <v>23613</v>
      </c>
      <c r="F64" s="62">
        <f t="shared" si="0"/>
        <v>19221</v>
      </c>
      <c r="G64" s="62">
        <f t="shared" si="0"/>
        <v>4163</v>
      </c>
      <c r="H64" s="62">
        <f t="shared" si="0"/>
        <v>45311</v>
      </c>
      <c r="I64" s="62">
        <f t="shared" si="0"/>
        <v>82540</v>
      </c>
      <c r="J64" s="64">
        <f t="shared" si="0"/>
        <v>2413</v>
      </c>
      <c r="K64" s="64">
        <f t="shared" si="0"/>
        <v>61951</v>
      </c>
      <c r="L64" s="62">
        <f t="shared" si="0"/>
        <v>1310</v>
      </c>
      <c r="M64" s="62">
        <f t="shared" si="0"/>
        <v>66</v>
      </c>
      <c r="N64" s="62">
        <f t="shared" si="0"/>
        <v>10933</v>
      </c>
      <c r="O64" s="62">
        <f t="shared" si="0"/>
        <v>475</v>
      </c>
      <c r="P64" s="62">
        <f t="shared" si="0"/>
        <v>114</v>
      </c>
      <c r="Q64" s="62">
        <f t="shared" si="0"/>
        <v>43386</v>
      </c>
      <c r="R64" s="64">
        <f t="shared" si="0"/>
        <v>784</v>
      </c>
      <c r="S64" s="62">
        <f t="shared" si="0"/>
        <v>108666</v>
      </c>
      <c r="T64" s="62"/>
      <c r="U64" s="62">
        <f>SUM(U3:U61)</f>
        <v>3816</v>
      </c>
      <c r="V64" s="63"/>
      <c r="W64" s="62">
        <f t="shared" ref="W64:AD64" si="1">SUM(W3:W61)</f>
        <v>135153</v>
      </c>
      <c r="X64" s="62">
        <f t="shared" si="1"/>
        <v>277</v>
      </c>
      <c r="Y64" s="62">
        <f t="shared" si="1"/>
        <v>465</v>
      </c>
      <c r="Z64" s="64">
        <f t="shared" si="1"/>
        <v>33341</v>
      </c>
      <c r="AA64" s="62">
        <f t="shared" si="1"/>
        <v>6779</v>
      </c>
      <c r="AB64" s="62">
        <f t="shared" si="1"/>
        <v>381</v>
      </c>
      <c r="AC64" s="62">
        <f t="shared" si="1"/>
        <v>17388</v>
      </c>
      <c r="AD64" s="64">
        <f t="shared" si="1"/>
        <v>4315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6.9537966374454752E-2</v>
      </c>
      <c r="D65" s="88">
        <f>D64/E64</f>
        <v>0.37699572269512555</v>
      </c>
      <c r="E65" s="77">
        <f>E64/E64</f>
        <v>1</v>
      </c>
      <c r="F65" s="88">
        <f>F64/K64</f>
        <v>0.31026133557166147</v>
      </c>
      <c r="G65" s="88">
        <f>G64/K64</f>
        <v>6.7198269600167879E-2</v>
      </c>
      <c r="H65" s="88">
        <f>H64/K64</f>
        <v>0.73140062307307385</v>
      </c>
      <c r="I65" s="88">
        <f>I64/K64</f>
        <v>1.3323433035786347</v>
      </c>
      <c r="J65" s="88">
        <f>J64/K64</f>
        <v>3.8950138012300045E-2</v>
      </c>
      <c r="K65" s="76">
        <f>K64/K64</f>
        <v>1</v>
      </c>
      <c r="L65" s="75">
        <f>L64/N64</f>
        <v>0.11982072624165371</v>
      </c>
      <c r="M65" s="75">
        <f>M64/N64</f>
        <v>6.0367694137016372E-3</v>
      </c>
      <c r="N65" s="76">
        <f>N64/N64</f>
        <v>1</v>
      </c>
      <c r="O65" s="75">
        <f>O64/N64</f>
        <v>4.344644653800421E-2</v>
      </c>
      <c r="P65" s="75">
        <f>P64/N64</f>
        <v>1.042714716912101E-2</v>
      </c>
      <c r="Q65" s="75">
        <f>Q64/N64</f>
        <v>3.9683526936796856</v>
      </c>
      <c r="R65" s="88">
        <f>R64/N64</f>
        <v>7.1709503338516417E-2</v>
      </c>
      <c r="S65" s="77">
        <f>S64/S64</f>
        <v>1</v>
      </c>
      <c r="T65" s="75"/>
      <c r="U65" s="75">
        <f>U64/S64</f>
        <v>3.511677985754514E-2</v>
      </c>
      <c r="V65" s="75"/>
      <c r="W65" s="75">
        <f>W64/S64</f>
        <v>1.2437468941527248</v>
      </c>
      <c r="X65" s="75">
        <f>X64/S64</f>
        <v>2.5490953932232711E-3</v>
      </c>
      <c r="Y65" s="75">
        <f>Y64/S64</f>
        <v>4.2791673568549496E-3</v>
      </c>
      <c r="Z65" s="88">
        <f>Z64/S64</f>
        <v>0.30682090074172236</v>
      </c>
      <c r="AA65" s="77">
        <f>AA64/AA64</f>
        <v>1</v>
      </c>
      <c r="AB65" s="78">
        <f>AB64/AA64</f>
        <v>5.6202979790529579E-2</v>
      </c>
      <c r="AC65" s="75">
        <f>AC64/AA64</f>
        <v>2.564980085558342</v>
      </c>
      <c r="AD65" s="90">
        <f>AD64/AA64</f>
        <v>0.63652456114471156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436</v>
      </c>
      <c r="D66" s="66">
        <f>SUMIF(B3:B61, "Europe", D3:D61)</f>
        <v>2405</v>
      </c>
      <c r="E66" s="66">
        <f>SUMIF(B3:B61, "Europe", E3:E61)</f>
        <v>9024</v>
      </c>
      <c r="F66" s="66">
        <f>SUMIF(B3:B61, "Europe", F3:F61)</f>
        <v>3659</v>
      </c>
      <c r="G66" s="66">
        <f>SUMIF(B3:B61, "Europe", G3:G61)</f>
        <v>558</v>
      </c>
      <c r="H66" s="66">
        <f>SUMIF(B3:B61, "Europe", H3:H61)</f>
        <v>12304</v>
      </c>
      <c r="I66" s="66">
        <f>SUMIF(B3:B61, "Europe", I3:I61)</f>
        <v>23379</v>
      </c>
      <c r="J66" s="68">
        <f>SUMIF(B3:B61, "Europe", J3:J61)</f>
        <v>704</v>
      </c>
      <c r="K66" s="68">
        <f>SUMIF(B3:B61, "Europe", K3:K61)</f>
        <v>17954</v>
      </c>
      <c r="L66" s="66">
        <f>SUMIF(B3:B61, "Europe", L3:L61)</f>
        <v>231</v>
      </c>
      <c r="M66" s="66">
        <f>SUMIF(B3:B61, "Europe", M3:M61)</f>
        <v>20</v>
      </c>
      <c r="N66" s="66">
        <f>SUMIF(B3:B61, "Europe", N3:N61)</f>
        <v>4159</v>
      </c>
      <c r="O66" s="66">
        <f>SUMIF(B3:B61, "Europe", O3:O61)</f>
        <v>225</v>
      </c>
      <c r="P66" s="66">
        <f>SUMIF(B3:B61, "Europe", P3:P61)</f>
        <v>87</v>
      </c>
      <c r="Q66" s="66">
        <f>SUMIF(B3:B61, "Europe", Q3:Q61)</f>
        <v>13685</v>
      </c>
      <c r="R66" s="68">
        <f>SUMIF(B3:B61, "Europe", R3:R61)</f>
        <v>468</v>
      </c>
      <c r="S66" s="66">
        <f>SUMIF(B3:B61, "Europe", S3:S61)</f>
        <v>34183</v>
      </c>
      <c r="T66" s="66"/>
      <c r="U66" s="66">
        <f>SUMIF(B3:B61, "Europe", U3:U61)</f>
        <v>1622</v>
      </c>
      <c r="V66" s="67"/>
      <c r="W66" s="66">
        <f>SUMIF(B3:B61, "Europe", W3:W61)</f>
        <v>36980</v>
      </c>
      <c r="X66" s="66">
        <f>SUMIF(B3:B61, "Europe", X3:X61)</f>
        <v>127</v>
      </c>
      <c r="Y66" s="66">
        <f>SUMIF(B3:B61, "Europe", Y3:Y61)</f>
        <v>362</v>
      </c>
      <c r="Z66" s="68">
        <f>SUMIF(B3:B61, "Europe", Z3:Z61)</f>
        <v>13572</v>
      </c>
      <c r="AA66" s="66">
        <f>SUMIF(B3:B61, "Europe", AA3:AA61)</f>
        <v>2122</v>
      </c>
      <c r="AB66" s="66">
        <f>SUMIF(B3:B61, "Europe", AB3:AB61)</f>
        <v>235</v>
      </c>
      <c r="AC66" s="66">
        <f>SUMIF(B3:B61, "Europe", AC3:AC61)</f>
        <v>4969</v>
      </c>
      <c r="AD66" s="68">
        <f>SUMIF(B3:B61, "Europe", AD3:AD61)</f>
        <v>1675</v>
      </c>
      <c r="AE66" s="84"/>
    </row>
    <row r="67" spans="1:47" ht="16" x14ac:dyDescent="0.2">
      <c r="A67" s="69"/>
      <c r="B67" s="70" t="s">
        <v>96</v>
      </c>
      <c r="C67" s="88">
        <f>C66/E66</f>
        <v>4.8315602836879433E-2</v>
      </c>
      <c r="D67" s="88">
        <f>D66/E66</f>
        <v>0.26651152482269502</v>
      </c>
      <c r="E67" s="77">
        <f>E66/E66</f>
        <v>1</v>
      </c>
      <c r="F67" s="88">
        <f>F66/K66</f>
        <v>0.20379859641305559</v>
      </c>
      <c r="G67" s="88">
        <f>G66/K66</f>
        <v>3.1079425197727526E-2</v>
      </c>
      <c r="H67" s="88">
        <f>H66/K66</f>
        <v>0.68530689539935385</v>
      </c>
      <c r="I67" s="88">
        <f>I66/K66</f>
        <v>1.3021610783112398</v>
      </c>
      <c r="J67" s="88">
        <f>J66/K66</f>
        <v>3.9211317812186702E-2</v>
      </c>
      <c r="K67" s="76">
        <f>K66/K66</f>
        <v>1</v>
      </c>
      <c r="L67" s="75">
        <f>L66/N66</f>
        <v>5.5542197643664346E-2</v>
      </c>
      <c r="M67" s="75">
        <f>M66/N66</f>
        <v>4.8088482808367394E-3</v>
      </c>
      <c r="N67" s="76">
        <f>N66/N66</f>
        <v>1</v>
      </c>
      <c r="O67" s="75">
        <f>O66/N66</f>
        <v>5.4099543159413323E-2</v>
      </c>
      <c r="P67" s="75">
        <f>P66/N66</f>
        <v>2.0918490021639816E-2</v>
      </c>
      <c r="Q67" s="75">
        <f>Q66/N66</f>
        <v>3.290454436162539</v>
      </c>
      <c r="R67" s="88">
        <f>R66/N66</f>
        <v>0.11252704977157971</v>
      </c>
      <c r="S67" s="77">
        <f>S66/S66</f>
        <v>1</v>
      </c>
      <c r="T67" s="75"/>
      <c r="U67" s="75">
        <f>U66/S66</f>
        <v>4.7450487084223149E-2</v>
      </c>
      <c r="V67" s="75"/>
      <c r="W67" s="75">
        <f>W66/S66</f>
        <v>1.0818242986279729</v>
      </c>
      <c r="X67" s="75">
        <f>X66/S66</f>
        <v>3.7152970774946611E-3</v>
      </c>
      <c r="Y67" s="75">
        <f>Y66/S66</f>
        <v>1.0590059386244624E-2</v>
      </c>
      <c r="Z67" s="88">
        <f>Z66/S66</f>
        <v>0.39703946406108298</v>
      </c>
      <c r="AA67" s="80">
        <f>AA66/AA66</f>
        <v>1</v>
      </c>
      <c r="AB67" s="81">
        <f>AB66/AA66</f>
        <v>0.11074458058435438</v>
      </c>
      <c r="AC67" s="79">
        <f>AC66/AA66</f>
        <v>2.3416588124410933</v>
      </c>
      <c r="AD67" s="91">
        <f>AD66/AA66</f>
        <v>0.78934967012252588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951</v>
      </c>
      <c r="D68" s="66">
        <f>SUMIF(B3:B61, "North America", D3:D61)</f>
        <v>4270</v>
      </c>
      <c r="E68" s="66">
        <f>SUMIF(B3:B61, "North America", E3:E61)</f>
        <v>9056</v>
      </c>
      <c r="F68" s="66">
        <f>SUMIF(B3:B61, "North America", F3:F61)</f>
        <v>11338</v>
      </c>
      <c r="G68" s="66">
        <f>SUMIF(B3:B61, "North America", G3:G61)</f>
        <v>2956</v>
      </c>
      <c r="H68" s="66">
        <f>SUMIF(B3:B61, "North America", H3:H61)</f>
        <v>18312</v>
      </c>
      <c r="I68" s="66">
        <f>SUMIF(B3:B61, "North America", I3:I61)</f>
        <v>29682</v>
      </c>
      <c r="J68" s="68">
        <f>SUMIF(B3:B61, "North America", J3:J61)</f>
        <v>1207</v>
      </c>
      <c r="K68" s="68">
        <f>SUMIF(B3:B61, "North America", K3:K61)</f>
        <v>30241</v>
      </c>
      <c r="L68" s="66">
        <f>SUMIF(B3:B61, "North America", L3:L61)</f>
        <v>897</v>
      </c>
      <c r="M68" s="66">
        <f>SUMIF(B3:B61, "North America", M3:M61)</f>
        <v>18</v>
      </c>
      <c r="N68" s="66">
        <f>SUMIF(B3:B61, "North America", N3:N61)</f>
        <v>2867</v>
      </c>
      <c r="O68" s="66">
        <f>SUMIF(B3:B61, "North America", O3:O61)</f>
        <v>142</v>
      </c>
      <c r="P68" s="66">
        <f>SUMIF(B3:B61, "North America", P3:P61)</f>
        <v>11</v>
      </c>
      <c r="Q68" s="66">
        <f>SUMIF(B3:B61, "North America", Q3:Q61)</f>
        <v>14415</v>
      </c>
      <c r="R68" s="68">
        <f>SUMIF(B3:B61, "North America", R3:R61)</f>
        <v>188</v>
      </c>
      <c r="S68" s="66">
        <f>SUMIF(B3:B61, "North America", S3:S61)</f>
        <v>41589</v>
      </c>
      <c r="T68" s="66"/>
      <c r="U68" s="66">
        <f>SUMIF(B3:B61, "North America", U3:U61)</f>
        <v>998</v>
      </c>
      <c r="V68" s="67"/>
      <c r="W68" s="66">
        <f>SUMIF(B3:B61, "North America", W3:W61)</f>
        <v>65835</v>
      </c>
      <c r="X68" s="66">
        <f>SUMIF(B3:B61, "North America", X3:X61)</f>
        <v>94</v>
      </c>
      <c r="Y68" s="66">
        <f>SUMIF(B3:B61, "North America", Y3:Y61)</f>
        <v>36</v>
      </c>
      <c r="Z68" s="68">
        <f>SUMIF(B3:B61, "North America", Z3:Z61)</f>
        <v>12376</v>
      </c>
      <c r="AA68" s="66">
        <f>SUMIF(B3:B61, "North America", AA3:AA61)</f>
        <v>1239</v>
      </c>
      <c r="AB68" s="66">
        <f>SUMIF(B3:B61, "North America", AB3:AB61)</f>
        <v>76</v>
      </c>
      <c r="AC68" s="66">
        <f>SUMIF(B3:B61, "North America", AC3:AC61)</f>
        <v>5881</v>
      </c>
      <c r="AD68" s="68">
        <f>SUMIF(B3:B61, "North America", AD3:AD61)</f>
        <v>1567</v>
      </c>
      <c r="AE68" s="84"/>
    </row>
    <row r="69" spans="1:47" ht="16" x14ac:dyDescent="0.2">
      <c r="A69" s="69"/>
      <c r="B69" s="70" t="s">
        <v>96</v>
      </c>
      <c r="C69" s="88">
        <f>C68/E68</f>
        <v>0.10501325088339222</v>
      </c>
      <c r="D69" s="88">
        <f>D68/E68</f>
        <v>0.4715106007067138</v>
      </c>
      <c r="E69" s="77">
        <f>E68/E68</f>
        <v>1</v>
      </c>
      <c r="F69" s="88">
        <f>F68/K68</f>
        <v>0.37492146423729372</v>
      </c>
      <c r="G69" s="88">
        <f>G68/K68</f>
        <v>9.7748090340927879E-2</v>
      </c>
      <c r="H69" s="88">
        <f>H68/K68</f>
        <v>0.60553553123243276</v>
      </c>
      <c r="I69" s="88">
        <f>I68/K68</f>
        <v>0.98151516153566354</v>
      </c>
      <c r="J69" s="88">
        <f>J68/K68</f>
        <v>3.9912701299560198E-2</v>
      </c>
      <c r="K69" s="76">
        <f>K68/K68</f>
        <v>1</v>
      </c>
      <c r="L69" s="75">
        <f>L68/N68</f>
        <v>0.31287059644227416</v>
      </c>
      <c r="M69" s="75">
        <f>M68/N68</f>
        <v>6.2783397279386121E-3</v>
      </c>
      <c r="N69" s="76">
        <f>N68/N68</f>
        <v>1</v>
      </c>
      <c r="O69" s="75">
        <f>O68/N68</f>
        <v>4.9529124520404602E-2</v>
      </c>
      <c r="P69" s="75">
        <f>P68/N68</f>
        <v>3.8367631670735963E-3</v>
      </c>
      <c r="Q69" s="75">
        <f>Q68/N68</f>
        <v>5.0279037321241713</v>
      </c>
      <c r="R69" s="88">
        <f>R68/N68</f>
        <v>6.5573770491803282E-2</v>
      </c>
      <c r="S69" s="77">
        <f>S68/S68</f>
        <v>1</v>
      </c>
      <c r="T69" s="75"/>
      <c r="U69" s="75">
        <f>U68/S68</f>
        <v>2.3996729904542068E-2</v>
      </c>
      <c r="V69" s="75"/>
      <c r="W69" s="75">
        <f>W68/S68</f>
        <v>1.5829906946548367</v>
      </c>
      <c r="X69" s="75">
        <f>X68/S68</f>
        <v>2.2602130371011564E-3</v>
      </c>
      <c r="Y69" s="75">
        <f>Y68/S68</f>
        <v>8.6561350357065565E-4</v>
      </c>
      <c r="Z69" s="88">
        <f>Z68/S68</f>
        <v>0.29757868667195653</v>
      </c>
      <c r="AA69" s="80">
        <f>AA68/AA68</f>
        <v>1</v>
      </c>
      <c r="AB69" s="81">
        <f>AB68/AA68</f>
        <v>6.1339790153349477E-2</v>
      </c>
      <c r="AC69" s="79">
        <f>AC68/AA68</f>
        <v>4.7465698143664241</v>
      </c>
      <c r="AD69" s="91">
        <f>AD68/AA68</f>
        <v>1.2647296206618241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41</v>
      </c>
      <c r="D70" s="66">
        <f>SUMIF(B3:B61, "South America", D3:D61)</f>
        <v>214</v>
      </c>
      <c r="E70" s="66">
        <f>SUMIF(B3:B61, "South America", E3:E61)</f>
        <v>1213</v>
      </c>
      <c r="F70" s="66">
        <f>SUMIF(B3:B61, "South America", F3:F61)</f>
        <v>426</v>
      </c>
      <c r="G70" s="66">
        <f>SUMIF(B3:B61, "South America", G3:G61)</f>
        <v>36</v>
      </c>
      <c r="H70" s="66">
        <f>SUMIF(B3:B61, "South America", H3:H61)</f>
        <v>2109</v>
      </c>
      <c r="I70" s="66">
        <f>SUMIF(B3:B61, "South America", I3:I61)</f>
        <v>3660</v>
      </c>
      <c r="J70" s="68">
        <f>SUMIF(B3:B61, "South America", J3:J61)</f>
        <v>50</v>
      </c>
      <c r="K70" s="68">
        <f>SUMIF(B3:B61, "South America", K3:K61)</f>
        <v>2741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404</v>
      </c>
      <c r="O70" s="66">
        <f>SUMIF(B3:B61, "South America", O3:O61)</f>
        <v>52</v>
      </c>
      <c r="P70" s="66">
        <f>SUMIF(B3:B61, "South America", P3:P61)</f>
        <v>4</v>
      </c>
      <c r="Q70" s="66">
        <f>SUMIF(B3:B61, "South America", Q3:Q61)</f>
        <v>2124</v>
      </c>
      <c r="R70" s="68">
        <f>SUMIF(B3:B61, "South America", R3:R61)</f>
        <v>77</v>
      </c>
      <c r="S70" s="66">
        <f>SUMIF(B3:B61, "South America", S3:S61)</f>
        <v>5989</v>
      </c>
      <c r="T70" s="66"/>
      <c r="U70" s="66">
        <f>SUMIF(B3:B61, "South America", U3:U61)</f>
        <v>364</v>
      </c>
      <c r="V70" s="67"/>
      <c r="W70" s="66">
        <f>SUMIF(B3:B61, "South America", W3:W61)</f>
        <v>6216</v>
      </c>
      <c r="X70" s="66">
        <f>SUMIF(B3:B61, "South America", X3:X61)</f>
        <v>18</v>
      </c>
      <c r="Y70" s="66">
        <f>SUMIF(B3:B61, "South America", Y3:Y61)</f>
        <v>10</v>
      </c>
      <c r="Z70" s="68">
        <f>SUMIF(B3:B61, "South America", Z3:Z61)</f>
        <v>1715</v>
      </c>
      <c r="AA70" s="66">
        <f>SUMIF(B3:B61, "South America", AA3:AA61)</f>
        <v>690</v>
      </c>
      <c r="AB70" s="66">
        <f>SUMIF(B3:B61, "South America", AB3:AB61)</f>
        <v>13</v>
      </c>
      <c r="AC70" s="66">
        <f>SUMIF(B3:B61, "South America", AC3:AC61)</f>
        <v>1261</v>
      </c>
      <c r="AD70" s="68">
        <f>SUMIF(B3:B61, "South America", AD3:AD61)</f>
        <v>221</v>
      </c>
      <c r="AE70" s="84"/>
    </row>
    <row r="71" spans="1:47" ht="16" x14ac:dyDescent="0.2">
      <c r="A71" s="63"/>
      <c r="B71" s="70" t="s">
        <v>96</v>
      </c>
      <c r="C71" s="88">
        <f>C70/E70</f>
        <v>3.3800494641384994E-2</v>
      </c>
      <c r="D71" s="88">
        <f>D70/E70</f>
        <v>0.17642209398186315</v>
      </c>
      <c r="E71" s="77">
        <f>E70/E70</f>
        <v>1</v>
      </c>
      <c r="F71" s="88">
        <f>F70/K70</f>
        <v>0.15541773075519882</v>
      </c>
      <c r="G71" s="88">
        <f>G70/K70</f>
        <v>1.3133892739875957E-2</v>
      </c>
      <c r="H71" s="88">
        <f>H70/K70</f>
        <v>0.76942721634439981</v>
      </c>
      <c r="I71" s="88">
        <f>I70/K70</f>
        <v>1.3352790952207223</v>
      </c>
      <c r="J71" s="88">
        <f>J70/K70</f>
        <v>1.8241517694272163E-2</v>
      </c>
      <c r="K71" s="76">
        <f>K70/K70</f>
        <v>1</v>
      </c>
      <c r="L71" s="75">
        <f>L70/N70</f>
        <v>2.7227722772277228E-2</v>
      </c>
      <c r="M71" s="75">
        <f>M70/N70</f>
        <v>0</v>
      </c>
      <c r="N71" s="76">
        <f>N70/N70</f>
        <v>1</v>
      </c>
      <c r="O71" s="75">
        <f>O70/N70</f>
        <v>0.12871287128712872</v>
      </c>
      <c r="P71" s="75">
        <f>P70/N70</f>
        <v>9.9009900990099011E-3</v>
      </c>
      <c r="Q71" s="75">
        <f>Q70/N70</f>
        <v>5.2574257425742577</v>
      </c>
      <c r="R71" s="88">
        <f>R70/N70</f>
        <v>0.1905940594059406</v>
      </c>
      <c r="S71" s="77">
        <f>S70/S70</f>
        <v>1</v>
      </c>
      <c r="T71" s="75"/>
      <c r="U71" s="75">
        <f>U70/S70</f>
        <v>6.0778093170813161E-2</v>
      </c>
      <c r="V71" s="75"/>
      <c r="W71" s="75">
        <f>W70/S70</f>
        <v>1.0379028218400401</v>
      </c>
      <c r="X71" s="75">
        <f>X70/S70</f>
        <v>3.005510101853398E-3</v>
      </c>
      <c r="Y71" s="75">
        <f>Y70/S70</f>
        <v>1.6697278343629988E-3</v>
      </c>
      <c r="Z71" s="88">
        <f>Z70/S70</f>
        <v>0.2863583235932543</v>
      </c>
      <c r="AA71" s="80">
        <f>AA70/AA70</f>
        <v>1</v>
      </c>
      <c r="AB71" s="81">
        <f>AB70/AA70</f>
        <v>1.8840579710144929E-2</v>
      </c>
      <c r="AC71" s="79">
        <f>AC70/AA70</f>
        <v>1.827536231884058</v>
      </c>
      <c r="AD71" s="91">
        <f>AD70/AA70</f>
        <v>0.32028985507246377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206</v>
      </c>
      <c r="D72" s="66">
        <f>SUMIF(B3:B61, "Asia &amp; Pacific", D3:D61)</f>
        <v>1971</v>
      </c>
      <c r="E72" s="66">
        <f>SUMIF(B3:B61, "Asia &amp; Pacific", E3:E61)</f>
        <v>4115</v>
      </c>
      <c r="F72" s="66">
        <f>SUMIF(B3:B61, "Asia &amp; Pacific", F3:F61)</f>
        <v>3703</v>
      </c>
      <c r="G72" s="66">
        <f>SUMIF(B3:B61, "Asia &amp; Pacific", G3:G61)</f>
        <v>592</v>
      </c>
      <c r="H72" s="66">
        <f>SUMIF(B3:B61, "Asia &amp; Pacific", H3:H61)</f>
        <v>12271</v>
      </c>
      <c r="I72" s="66">
        <f>SUMIF(B3:B61, "Asia &amp; Pacific", I3:I61)</f>
        <v>25089</v>
      </c>
      <c r="J72" s="68">
        <f>SUMIF(B3:B61, "Asia &amp; Pacific", J3:J61)</f>
        <v>438</v>
      </c>
      <c r="K72" s="68">
        <f>SUMIF(B3:B61, "Asia &amp; Pacific", K3:K61)</f>
        <v>10575</v>
      </c>
      <c r="L72" s="66">
        <f>SUMIF(B3:B61, "Asia &amp; Pacific", L3:L61)</f>
        <v>169</v>
      </c>
      <c r="M72" s="66">
        <f>SUMIF(B3:B61, "Asia &amp; Pacific", M3:M61)</f>
        <v>28</v>
      </c>
      <c r="N72" s="66">
        <f>SUMIF(B3:B61, "Asia &amp; Pacific", N3:N61)</f>
        <v>3401</v>
      </c>
      <c r="O72" s="66">
        <f>SUMIF(B3:B61, "Asia &amp; Pacific", O3:O61)</f>
        <v>48</v>
      </c>
      <c r="P72" s="66">
        <f>SUMIF(B3:B61, "Asia &amp; Pacific", P3:P61)</f>
        <v>5</v>
      </c>
      <c r="Q72" s="66">
        <f>SUMIF(B3:B61, "Asia &amp; Pacific", Q3:Q61)</f>
        <v>12931</v>
      </c>
      <c r="R72" s="68">
        <f>SUMIF(B3:B61, "Asia &amp; Pacific", R3:R61)</f>
        <v>41</v>
      </c>
      <c r="S72" s="66">
        <f>SUMIF(B3:B61, "Asia &amp; Pacific", S3:S61)</f>
        <v>25933</v>
      </c>
      <c r="T72" s="66"/>
      <c r="U72" s="66">
        <f>SUMIF(B3:B61, "Asia &amp; Pacific", U3:U61)</f>
        <v>783</v>
      </c>
      <c r="V72" s="67"/>
      <c r="W72" s="66">
        <f>SUMIF(B3:B61, "Asia &amp; Pacific", W3:W61)</f>
        <v>25300</v>
      </c>
      <c r="X72" s="66">
        <f>SUMIF(B3:B61, "Asia &amp; Pacific", X3:X61)</f>
        <v>37</v>
      </c>
      <c r="Y72" s="66">
        <f>SUMIF(B3:B61, "Asia &amp; Pacific", Y3:Y61)</f>
        <v>57</v>
      </c>
      <c r="Z72" s="68">
        <f>SUMIF(B3:B61, "Asia &amp; Pacific", Z3:Z61)</f>
        <v>5446</v>
      </c>
      <c r="AA72" s="66">
        <f>SUMIF(B3:B61, "Asia &amp; Pacific", AA3:AA61)</f>
        <v>2603</v>
      </c>
      <c r="AB72" s="66">
        <f>SUMIF(B3:B61, "Asia &amp; Pacific", AB3:AB61)</f>
        <v>54</v>
      </c>
      <c r="AC72" s="66">
        <f>SUMIF(B3:B61, "Asia &amp; Pacific", AC3:AC61)</f>
        <v>5099</v>
      </c>
      <c r="AD72" s="68">
        <f>SUMIF(B3:B61, "Asia &amp; Pacific", AD3:AD61)</f>
        <v>768</v>
      </c>
      <c r="AE72" s="63"/>
    </row>
    <row r="73" spans="1:47" ht="16" x14ac:dyDescent="0.2">
      <c r="A73" s="63"/>
      <c r="B73" s="70" t="s">
        <v>96</v>
      </c>
      <c r="C73" s="88">
        <f>C72/E72</f>
        <v>5.0060753341433777E-2</v>
      </c>
      <c r="D73" s="88">
        <f>D72/E72</f>
        <v>0.4789793438639125</v>
      </c>
      <c r="E73" s="77">
        <f>E72/E72</f>
        <v>1</v>
      </c>
      <c r="F73" s="88">
        <f>F72/K72</f>
        <v>0.35016548463356972</v>
      </c>
      <c r="G73" s="88">
        <f>G72/K72</f>
        <v>5.5981087470449171E-2</v>
      </c>
      <c r="H73" s="88">
        <f>H72/K72</f>
        <v>1.1603782505910165</v>
      </c>
      <c r="I73" s="88">
        <f>I72/K72</f>
        <v>2.3724822695035459</v>
      </c>
      <c r="J73" s="88">
        <f>J72/K72</f>
        <v>4.141843971631206E-2</v>
      </c>
      <c r="K73" s="76">
        <f>K72/K72</f>
        <v>1</v>
      </c>
      <c r="L73" s="75">
        <f>L72/N72</f>
        <v>4.9691267274331076E-2</v>
      </c>
      <c r="M73" s="75">
        <f>M72/N72</f>
        <v>8.2328726845045577E-3</v>
      </c>
      <c r="N73" s="76">
        <f>N72/N72</f>
        <v>1</v>
      </c>
      <c r="O73" s="75">
        <f>O72/N72</f>
        <v>1.4113496030579242E-2</v>
      </c>
      <c r="P73" s="75">
        <f>P72/N72</f>
        <v>1.4701558365186711E-3</v>
      </c>
      <c r="Q73" s="75">
        <f>Q72/N72</f>
        <v>3.8021170244045868</v>
      </c>
      <c r="R73" s="88">
        <f>R72/N72</f>
        <v>1.2055277859453102E-2</v>
      </c>
      <c r="S73" s="77">
        <f>S72/S72</f>
        <v>1</v>
      </c>
      <c r="T73" s="75"/>
      <c r="U73" s="75">
        <f>U72/S72</f>
        <v>3.0193190143832184E-2</v>
      </c>
      <c r="V73" s="75"/>
      <c r="W73" s="75">
        <f>W72/S72</f>
        <v>0.97559094589904749</v>
      </c>
      <c r="X73" s="75">
        <f>X72/S72</f>
        <v>1.4267535572436664E-3</v>
      </c>
      <c r="Y73" s="75">
        <f>Y72/S72</f>
        <v>2.1979716962942969E-3</v>
      </c>
      <c r="Z73" s="88">
        <f>Z72/S72</f>
        <v>0.21000269926348666</v>
      </c>
      <c r="AA73" s="80">
        <f>AA72/AA72</f>
        <v>1</v>
      </c>
      <c r="AB73" s="81">
        <f>AB72/AA72</f>
        <v>2.0745293891663467E-2</v>
      </c>
      <c r="AC73" s="79">
        <f>AC72/AA72</f>
        <v>1.958893584325778</v>
      </c>
      <c r="AD73" s="91">
        <f>AD72/AA72</f>
        <v>0.29504417979254705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8</v>
      </c>
      <c r="D74" s="66">
        <f>SUMIF(B3:B61, "Africa", D3:D61)</f>
        <v>42</v>
      </c>
      <c r="E74" s="66">
        <f>SUMIF(B3:B61, "Africa", E3:E61)</f>
        <v>205</v>
      </c>
      <c r="F74" s="66">
        <f>SUMIF(B3:B61, "Africa", F3:F61)</f>
        <v>95</v>
      </c>
      <c r="G74" s="66">
        <f>SUMIF(B3:B61, "Africa", G3:G61)</f>
        <v>21</v>
      </c>
      <c r="H74" s="66">
        <f>SUMIF(B3:B61, "Africa", H3:H61)</f>
        <v>315</v>
      </c>
      <c r="I74" s="66">
        <f>SUMIF(B3:B61, "Africa", I3:I61)</f>
        <v>730</v>
      </c>
      <c r="J74" s="68">
        <f>SUMIF(B3:B61, "Africa", J3:J61)</f>
        <v>14</v>
      </c>
      <c r="K74" s="68">
        <f>SUMIF(B3:B61, "Africa", K3:K61)</f>
        <v>440</v>
      </c>
      <c r="L74" s="66">
        <f>SUMIF(B3:B61, "Africa", L3:L61)</f>
        <v>2</v>
      </c>
      <c r="M74" s="66">
        <f>SUMIF(B3:B61, "Africa", M3:M61)</f>
        <v>0</v>
      </c>
      <c r="N74" s="66">
        <f>SUMIF(B3:B61, "Africa", N3:N61)</f>
        <v>102</v>
      </c>
      <c r="O74" s="66">
        <f>SUMIF(B3:B61, "Africa", O3:O61)</f>
        <v>8</v>
      </c>
      <c r="P74" s="66">
        <f>SUMIF(B3:B61, "Africa", P3:P61)</f>
        <v>7</v>
      </c>
      <c r="Q74" s="66">
        <f>SUMIF(B3:B61, "Africa", Q3:Q61)</f>
        <v>231</v>
      </c>
      <c r="R74" s="68">
        <f>SUMIF(B3:B61, "Africa", R3:R61)</f>
        <v>10</v>
      </c>
      <c r="S74" s="66">
        <f>SUMIF(B3:B61, "Africa", S3:S61)</f>
        <v>972</v>
      </c>
      <c r="T74" s="66"/>
      <c r="U74" s="66">
        <f>SUMIF(B3:B61, "Africa", U3:U61)</f>
        <v>49</v>
      </c>
      <c r="V74" s="67"/>
      <c r="W74" s="66">
        <f>SUMIF(B3:B61, "Africa", W3:W61)</f>
        <v>822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232</v>
      </c>
      <c r="AA74" s="66">
        <f>SUMIF(B3:B61, "Africa", AA3:AA61)</f>
        <v>125</v>
      </c>
      <c r="AB74" s="66">
        <f>SUMIF(B3:B61, "Africa", AB3:AB61)</f>
        <v>3</v>
      </c>
      <c r="AC74" s="66">
        <f>SUMIF(B3:B61, "Africa", AC3:AC61)</f>
        <v>178</v>
      </c>
      <c r="AD74" s="68">
        <f>SUMIF(B3:B61, "Africa", AD3:AD61)</f>
        <v>84</v>
      </c>
      <c r="AE74" s="63"/>
    </row>
    <row r="75" spans="1:47" ht="16" x14ac:dyDescent="0.2">
      <c r="A75" s="63"/>
      <c r="B75" s="70" t="s">
        <v>96</v>
      </c>
      <c r="C75" s="88">
        <f>C74/E74</f>
        <v>3.9024390243902439E-2</v>
      </c>
      <c r="D75" s="88">
        <f>D74/E74</f>
        <v>0.20487804878048779</v>
      </c>
      <c r="E75" s="77">
        <f>E74/E74</f>
        <v>1</v>
      </c>
      <c r="F75" s="88">
        <f>F74/K74</f>
        <v>0.21590909090909091</v>
      </c>
      <c r="G75" s="88">
        <f>G74/K74</f>
        <v>4.7727272727272729E-2</v>
      </c>
      <c r="H75" s="88">
        <f>H74/K74</f>
        <v>0.71590909090909094</v>
      </c>
      <c r="I75" s="88">
        <f>I74/K74</f>
        <v>1.6590909090909092</v>
      </c>
      <c r="J75" s="88">
        <f>J74/K74</f>
        <v>3.1818181818181815E-2</v>
      </c>
      <c r="K75" s="76">
        <f>K74/K74</f>
        <v>1</v>
      </c>
      <c r="L75" s="75">
        <f>L74/N74</f>
        <v>1.9607843137254902E-2</v>
      </c>
      <c r="M75" s="75">
        <f>M74/N74</f>
        <v>0</v>
      </c>
      <c r="N75" s="76">
        <f>N74/N74</f>
        <v>1</v>
      </c>
      <c r="O75" s="75">
        <f>O74/N74</f>
        <v>7.8431372549019607E-2</v>
      </c>
      <c r="P75" s="75">
        <f>P74/N74</f>
        <v>6.8627450980392163E-2</v>
      </c>
      <c r="Q75" s="75">
        <f>Q74/N74</f>
        <v>2.2647058823529411</v>
      </c>
      <c r="R75" s="88">
        <f>R74/N74</f>
        <v>9.8039215686274508E-2</v>
      </c>
      <c r="S75" s="77">
        <f>S74/S74</f>
        <v>1</v>
      </c>
      <c r="T75" s="75"/>
      <c r="U75" s="75">
        <f>U74/S74</f>
        <v>5.0411522633744855E-2</v>
      </c>
      <c r="V75" s="75"/>
      <c r="W75" s="75">
        <f>W74/S74</f>
        <v>0.84567901234567899</v>
      </c>
      <c r="X75" s="75">
        <f>X74/S74</f>
        <v>1.02880658436214E-3</v>
      </c>
      <c r="Y75" s="75">
        <f>Y74/S74</f>
        <v>0</v>
      </c>
      <c r="Z75" s="88">
        <f>Z74/S74</f>
        <v>0.23868312757201646</v>
      </c>
      <c r="AA75" s="80">
        <f>AA74/AA74</f>
        <v>1</v>
      </c>
      <c r="AB75" s="81">
        <f>AB74/AA74</f>
        <v>2.4E-2</v>
      </c>
      <c r="AC75" s="79">
        <f>AC74/AA74</f>
        <v>1.4239999999999999</v>
      </c>
      <c r="AD75" s="91">
        <f>AD74/AA74</f>
        <v>0.67200000000000004</v>
      </c>
      <c r="AE75" s="63"/>
    </row>
    <row r="78" spans="1:47" ht="24" x14ac:dyDescent="0.2">
      <c r="A78" s="143" t="s">
        <v>153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7B61D2C7-70B7-6E4D-8E66-B19B265B9710}"/>
    <hyperlink ref="C79:AD79" r:id="rId2" display="https://betterprojectsfaster.com/guide/java-tech-popularity-index-2023-Q2/the-index" xr:uid="{68688294-2EE6-964A-B739-B9D2D555BE93}"/>
  </hyperlinks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3065-0C8F-C748-BC00-70E024695F21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42" t="s">
        <v>142</v>
      </c>
      <c r="M1" s="138"/>
      <c r="N1" s="138"/>
      <c r="O1" s="138"/>
      <c r="P1" s="138"/>
      <c r="Q1" s="138"/>
      <c r="R1" s="139"/>
      <c r="S1" s="142" t="s">
        <v>143</v>
      </c>
      <c r="T1" s="138"/>
      <c r="U1" s="138"/>
      <c r="V1" s="138"/>
      <c r="W1" s="138"/>
      <c r="X1" s="138"/>
      <c r="Y1" s="139"/>
      <c r="Z1" s="105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1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6</v>
      </c>
      <c r="D3" s="101">
        <v>25</v>
      </c>
      <c r="E3" s="101">
        <v>168</v>
      </c>
      <c r="F3" s="101">
        <v>62</v>
      </c>
      <c r="G3" s="101">
        <v>5</v>
      </c>
      <c r="H3" s="101">
        <v>332</v>
      </c>
      <c r="I3" s="101">
        <v>602</v>
      </c>
      <c r="J3" s="101">
        <v>9</v>
      </c>
      <c r="K3" s="101">
        <v>387</v>
      </c>
      <c r="L3" s="101">
        <v>3</v>
      </c>
      <c r="M3" s="101">
        <v>0</v>
      </c>
      <c r="N3" s="101">
        <v>47</v>
      </c>
      <c r="O3" s="101">
        <v>2</v>
      </c>
      <c r="P3" s="101">
        <v>0</v>
      </c>
      <c r="Q3" s="101">
        <v>247</v>
      </c>
      <c r="R3" s="101">
        <v>4</v>
      </c>
      <c r="S3" s="101">
        <v>997</v>
      </c>
      <c r="T3" s="101">
        <v>30</v>
      </c>
      <c r="U3" s="101">
        <v>30</v>
      </c>
      <c r="V3" s="101">
        <v>1096</v>
      </c>
      <c r="W3" s="101">
        <v>1096</v>
      </c>
      <c r="X3" s="101">
        <v>2</v>
      </c>
      <c r="Y3" s="101">
        <v>5</v>
      </c>
      <c r="Z3" s="101">
        <v>271</v>
      </c>
      <c r="AA3" s="101">
        <v>57</v>
      </c>
      <c r="AB3" s="101">
        <v>4</v>
      </c>
      <c r="AC3" s="101">
        <v>177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107</v>
      </c>
      <c r="E4" s="101">
        <v>452</v>
      </c>
      <c r="F4" s="101">
        <v>137</v>
      </c>
      <c r="G4" s="101">
        <v>16</v>
      </c>
      <c r="H4" s="101">
        <v>345</v>
      </c>
      <c r="I4" s="101">
        <v>647</v>
      </c>
      <c r="J4" s="101">
        <v>12</v>
      </c>
      <c r="K4" s="101">
        <v>740</v>
      </c>
      <c r="L4" s="101">
        <v>19</v>
      </c>
      <c r="M4" s="101">
        <v>0</v>
      </c>
      <c r="N4" s="101">
        <v>68</v>
      </c>
      <c r="O4" s="101">
        <v>2</v>
      </c>
      <c r="P4" s="101">
        <v>0</v>
      </c>
      <c r="Q4" s="101">
        <v>559</v>
      </c>
      <c r="R4" s="101">
        <v>4</v>
      </c>
      <c r="S4" s="101">
        <v>1200</v>
      </c>
      <c r="T4" s="101">
        <v>25</v>
      </c>
      <c r="U4" s="101">
        <v>25</v>
      </c>
      <c r="V4" s="101">
        <v>2046</v>
      </c>
      <c r="W4" s="101">
        <v>2046</v>
      </c>
      <c r="X4" s="101">
        <v>0</v>
      </c>
      <c r="Y4" s="101">
        <v>0</v>
      </c>
      <c r="Z4" s="101">
        <v>459</v>
      </c>
      <c r="AA4" s="101">
        <v>37</v>
      </c>
      <c r="AB4" s="101">
        <v>1</v>
      </c>
      <c r="AC4" s="101">
        <v>230</v>
      </c>
      <c r="AD4" s="101">
        <v>78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30</v>
      </c>
      <c r="E5" s="101">
        <v>163</v>
      </c>
      <c r="F5" s="101">
        <v>37</v>
      </c>
      <c r="G5" s="101">
        <v>2</v>
      </c>
      <c r="H5" s="101">
        <v>131</v>
      </c>
      <c r="I5" s="101">
        <v>400</v>
      </c>
      <c r="J5" s="101">
        <v>6</v>
      </c>
      <c r="K5" s="101">
        <v>258</v>
      </c>
      <c r="L5" s="101">
        <v>0</v>
      </c>
      <c r="M5" s="101">
        <v>0</v>
      </c>
      <c r="N5" s="101">
        <v>140</v>
      </c>
      <c r="O5" s="101">
        <v>2</v>
      </c>
      <c r="P5" s="101">
        <v>2</v>
      </c>
      <c r="Q5" s="101">
        <v>214</v>
      </c>
      <c r="R5" s="101">
        <v>7</v>
      </c>
      <c r="S5" s="101">
        <v>921</v>
      </c>
      <c r="T5" s="101">
        <v>66</v>
      </c>
      <c r="U5" s="101">
        <v>66</v>
      </c>
      <c r="V5" s="101">
        <v>602</v>
      </c>
      <c r="W5" s="101">
        <v>602</v>
      </c>
      <c r="X5" s="101">
        <v>1</v>
      </c>
      <c r="Y5" s="101">
        <v>11</v>
      </c>
      <c r="Z5" s="101">
        <v>317</v>
      </c>
      <c r="AA5" s="101">
        <v>50</v>
      </c>
      <c r="AB5" s="101">
        <v>4</v>
      </c>
      <c r="AC5" s="101">
        <v>80</v>
      </c>
      <c r="AD5" s="101">
        <v>62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5</v>
      </c>
      <c r="T6" s="101">
        <v>0</v>
      </c>
      <c r="U6" s="101">
        <v>0</v>
      </c>
      <c r="V6" s="101">
        <v>5</v>
      </c>
      <c r="W6" s="101">
        <v>5</v>
      </c>
      <c r="X6" s="101">
        <v>0</v>
      </c>
      <c r="Y6" s="101">
        <v>0</v>
      </c>
      <c r="Z6" s="101">
        <v>0</v>
      </c>
      <c r="AA6" s="101">
        <v>2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8</v>
      </c>
      <c r="D7" s="101">
        <v>62</v>
      </c>
      <c r="E7" s="101">
        <v>80</v>
      </c>
      <c r="F7" s="101">
        <v>41</v>
      </c>
      <c r="G7" s="101">
        <v>10</v>
      </c>
      <c r="H7" s="101">
        <v>214</v>
      </c>
      <c r="I7" s="101">
        <v>437</v>
      </c>
      <c r="J7" s="101">
        <v>19</v>
      </c>
      <c r="K7" s="101">
        <v>289</v>
      </c>
      <c r="L7" s="101">
        <v>7</v>
      </c>
      <c r="M7" s="101">
        <v>1</v>
      </c>
      <c r="N7" s="101">
        <v>67</v>
      </c>
      <c r="O7" s="101">
        <v>6</v>
      </c>
      <c r="P7" s="101">
        <v>1</v>
      </c>
      <c r="Q7" s="101">
        <v>256</v>
      </c>
      <c r="R7" s="101">
        <v>19</v>
      </c>
      <c r="S7" s="101">
        <v>1025</v>
      </c>
      <c r="T7" s="101">
        <v>32</v>
      </c>
      <c r="U7" s="101">
        <v>32</v>
      </c>
      <c r="V7" s="101">
        <v>737</v>
      </c>
      <c r="W7" s="101">
        <v>737</v>
      </c>
      <c r="X7" s="101">
        <v>15</v>
      </c>
      <c r="Y7" s="101">
        <v>26</v>
      </c>
      <c r="Z7" s="101">
        <v>64</v>
      </c>
      <c r="AA7" s="101">
        <v>29</v>
      </c>
      <c r="AB7" s="101">
        <v>8</v>
      </c>
      <c r="AC7" s="101">
        <v>97</v>
      </c>
      <c r="AD7" s="101">
        <v>68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28</v>
      </c>
      <c r="D8" s="101">
        <v>126</v>
      </c>
      <c r="E8" s="101">
        <v>761</v>
      </c>
      <c r="F8" s="101">
        <v>245</v>
      </c>
      <c r="G8" s="101">
        <v>12</v>
      </c>
      <c r="H8" s="101">
        <v>1356</v>
      </c>
      <c r="I8" s="101">
        <v>1980</v>
      </c>
      <c r="J8" s="101">
        <v>28</v>
      </c>
      <c r="K8" s="101">
        <v>1569</v>
      </c>
      <c r="L8" s="101">
        <v>5</v>
      </c>
      <c r="M8" s="101">
        <v>0</v>
      </c>
      <c r="N8" s="101">
        <v>266</v>
      </c>
      <c r="O8" s="101">
        <v>36</v>
      </c>
      <c r="P8" s="101">
        <v>4</v>
      </c>
      <c r="Q8" s="101">
        <v>1301</v>
      </c>
      <c r="R8" s="101">
        <v>58</v>
      </c>
      <c r="S8" s="101">
        <v>2957</v>
      </c>
      <c r="T8" s="101">
        <v>229</v>
      </c>
      <c r="U8" s="101">
        <v>229</v>
      </c>
      <c r="V8" s="101">
        <v>2830</v>
      </c>
      <c r="W8" s="101">
        <v>2830</v>
      </c>
      <c r="X8" s="101">
        <v>11</v>
      </c>
      <c r="Y8" s="101">
        <v>4</v>
      </c>
      <c r="Z8" s="101">
        <v>972</v>
      </c>
      <c r="AA8" s="101">
        <v>501</v>
      </c>
      <c r="AB8" s="101">
        <v>8</v>
      </c>
      <c r="AC8" s="101">
        <v>652</v>
      </c>
      <c r="AD8" s="101">
        <v>174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304</v>
      </c>
      <c r="E9" s="101">
        <v>794</v>
      </c>
      <c r="F9" s="101">
        <v>527</v>
      </c>
      <c r="G9" s="101">
        <v>92</v>
      </c>
      <c r="H9" s="101">
        <v>1384</v>
      </c>
      <c r="I9" s="101">
        <v>2458</v>
      </c>
      <c r="J9" s="101">
        <v>46</v>
      </c>
      <c r="K9" s="101">
        <v>2051</v>
      </c>
      <c r="L9" s="101">
        <v>25</v>
      </c>
      <c r="M9" s="101">
        <v>1</v>
      </c>
      <c r="N9" s="101">
        <v>136</v>
      </c>
      <c r="O9" s="101">
        <v>5</v>
      </c>
      <c r="P9" s="101">
        <v>3</v>
      </c>
      <c r="Q9" s="101">
        <v>1127</v>
      </c>
      <c r="R9" s="101">
        <v>8</v>
      </c>
      <c r="S9" s="101">
        <v>2895</v>
      </c>
      <c r="T9" s="101">
        <v>54</v>
      </c>
      <c r="U9" s="101">
        <v>54</v>
      </c>
      <c r="V9" s="101">
        <v>4666</v>
      </c>
      <c r="W9" s="101">
        <v>4666</v>
      </c>
      <c r="X9" s="101">
        <v>13</v>
      </c>
      <c r="Y9" s="101">
        <v>3</v>
      </c>
      <c r="Z9" s="101">
        <v>240</v>
      </c>
      <c r="AA9" s="101">
        <v>165</v>
      </c>
      <c r="AB9" s="101">
        <v>9</v>
      </c>
      <c r="AC9" s="101">
        <v>606</v>
      </c>
      <c r="AD9" s="101">
        <v>101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67</v>
      </c>
      <c r="F10" s="101">
        <v>10</v>
      </c>
      <c r="G10" s="101">
        <v>5</v>
      </c>
      <c r="H10" s="101">
        <v>120</v>
      </c>
      <c r="I10" s="101">
        <v>344</v>
      </c>
      <c r="J10" s="101">
        <v>0</v>
      </c>
      <c r="K10" s="101">
        <v>221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223</v>
      </c>
      <c r="R10" s="101">
        <v>1</v>
      </c>
      <c r="S10" s="101">
        <v>686</v>
      </c>
      <c r="T10" s="101">
        <v>30</v>
      </c>
      <c r="U10" s="101">
        <v>30</v>
      </c>
      <c r="V10" s="101">
        <v>559</v>
      </c>
      <c r="W10" s="101">
        <v>559</v>
      </c>
      <c r="X10" s="101">
        <v>0</v>
      </c>
      <c r="Y10" s="101">
        <v>0</v>
      </c>
      <c r="Z10" s="101">
        <v>130</v>
      </c>
      <c r="AA10" s="101">
        <v>37</v>
      </c>
      <c r="AB10" s="101">
        <v>1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16</v>
      </c>
      <c r="E11" s="101">
        <v>73</v>
      </c>
      <c r="F11" s="101">
        <v>29</v>
      </c>
      <c r="G11" s="101">
        <v>8</v>
      </c>
      <c r="H11" s="101">
        <v>112</v>
      </c>
      <c r="I11" s="101">
        <v>343</v>
      </c>
      <c r="J11" s="101">
        <v>0</v>
      </c>
      <c r="K11" s="101">
        <v>186</v>
      </c>
      <c r="L11" s="101">
        <v>2</v>
      </c>
      <c r="M11" s="101">
        <v>0</v>
      </c>
      <c r="N11" s="101">
        <v>43</v>
      </c>
      <c r="O11" s="101">
        <v>2</v>
      </c>
      <c r="P11" s="101">
        <v>0</v>
      </c>
      <c r="Q11" s="101">
        <v>151</v>
      </c>
      <c r="R11" s="101">
        <v>3</v>
      </c>
      <c r="S11" s="101">
        <v>620</v>
      </c>
      <c r="T11" s="101">
        <v>29</v>
      </c>
      <c r="U11" s="101">
        <v>29</v>
      </c>
      <c r="V11" s="101">
        <v>610</v>
      </c>
      <c r="W11" s="101">
        <v>610</v>
      </c>
      <c r="X11" s="101">
        <v>0</v>
      </c>
      <c r="Y11" s="101">
        <v>0</v>
      </c>
      <c r="Z11" s="101">
        <v>163</v>
      </c>
      <c r="AA11" s="101">
        <v>50</v>
      </c>
      <c r="AB11" s="101">
        <v>2</v>
      </c>
      <c r="AC11" s="101">
        <v>71</v>
      </c>
      <c r="AD11" s="101">
        <v>10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23</v>
      </c>
      <c r="E12" s="101">
        <v>34</v>
      </c>
      <c r="F12" s="101">
        <v>20</v>
      </c>
      <c r="G12" s="101">
        <v>6</v>
      </c>
      <c r="H12" s="101">
        <v>72</v>
      </c>
      <c r="I12" s="101">
        <v>124</v>
      </c>
      <c r="J12" s="101">
        <v>2</v>
      </c>
      <c r="K12" s="101">
        <v>112</v>
      </c>
      <c r="L12" s="101">
        <v>3</v>
      </c>
      <c r="M12" s="101">
        <v>0</v>
      </c>
      <c r="N12" s="101">
        <v>9</v>
      </c>
      <c r="O12" s="101">
        <v>1</v>
      </c>
      <c r="P12" s="101">
        <v>0</v>
      </c>
      <c r="Q12" s="101">
        <v>36</v>
      </c>
      <c r="R12" s="101">
        <v>0</v>
      </c>
      <c r="S12" s="101">
        <v>241</v>
      </c>
      <c r="T12" s="101">
        <v>6</v>
      </c>
      <c r="U12" s="101">
        <v>6</v>
      </c>
      <c r="V12" s="101">
        <v>324</v>
      </c>
      <c r="W12" s="101">
        <v>324</v>
      </c>
      <c r="X12" s="101">
        <v>8</v>
      </c>
      <c r="Y12" s="101">
        <v>0</v>
      </c>
      <c r="Z12" s="101">
        <v>76</v>
      </c>
      <c r="AA12" s="101">
        <v>9</v>
      </c>
      <c r="AB12" s="101">
        <v>0</v>
      </c>
      <c r="AC12" s="101">
        <v>39</v>
      </c>
      <c r="AD12" s="101">
        <v>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3</v>
      </c>
      <c r="D13" s="101">
        <v>72</v>
      </c>
      <c r="E13" s="101">
        <v>231</v>
      </c>
      <c r="F13" s="101">
        <v>60</v>
      </c>
      <c r="G13" s="101">
        <v>17</v>
      </c>
      <c r="H13" s="101">
        <v>296</v>
      </c>
      <c r="I13" s="101">
        <v>670</v>
      </c>
      <c r="J13" s="101">
        <v>12</v>
      </c>
      <c r="K13" s="101">
        <v>611</v>
      </c>
      <c r="L13" s="101">
        <v>4</v>
      </c>
      <c r="M13" s="101">
        <v>1</v>
      </c>
      <c r="N13" s="101">
        <v>113</v>
      </c>
      <c r="O13" s="101">
        <v>13</v>
      </c>
      <c r="P13" s="101">
        <v>0</v>
      </c>
      <c r="Q13" s="101">
        <v>248</v>
      </c>
      <c r="R13" s="101">
        <v>3</v>
      </c>
      <c r="S13" s="101">
        <v>567</v>
      </c>
      <c r="T13" s="101">
        <v>22</v>
      </c>
      <c r="U13" s="101">
        <v>22</v>
      </c>
      <c r="V13" s="101">
        <v>0</v>
      </c>
      <c r="W13" s="101">
        <v>0</v>
      </c>
      <c r="X13" s="101">
        <v>1</v>
      </c>
      <c r="Y13" s="101">
        <v>11</v>
      </c>
      <c r="Z13" s="101">
        <v>322</v>
      </c>
      <c r="AA13" s="101">
        <v>14</v>
      </c>
      <c r="AB13" s="101">
        <v>4</v>
      </c>
      <c r="AC13" s="101">
        <v>150</v>
      </c>
      <c r="AD13" s="101">
        <v>40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33</v>
      </c>
      <c r="E14" s="101">
        <v>77</v>
      </c>
      <c r="F14" s="101">
        <v>16</v>
      </c>
      <c r="G14" s="101">
        <v>2</v>
      </c>
      <c r="H14" s="101">
        <v>96</v>
      </c>
      <c r="I14" s="101">
        <v>167</v>
      </c>
      <c r="J14" s="101">
        <v>7</v>
      </c>
      <c r="K14" s="101">
        <v>163</v>
      </c>
      <c r="L14" s="101">
        <v>0</v>
      </c>
      <c r="M14" s="101">
        <v>3</v>
      </c>
      <c r="N14" s="101">
        <v>8</v>
      </c>
      <c r="O14" s="101">
        <v>4</v>
      </c>
      <c r="P14" s="101">
        <v>0</v>
      </c>
      <c r="Q14" s="101">
        <v>55</v>
      </c>
      <c r="R14" s="101">
        <v>1</v>
      </c>
      <c r="S14" s="101">
        <v>217</v>
      </c>
      <c r="T14" s="101">
        <v>1</v>
      </c>
      <c r="U14" s="101">
        <v>1</v>
      </c>
      <c r="V14" s="101">
        <v>419</v>
      </c>
      <c r="W14" s="101">
        <v>419</v>
      </c>
      <c r="X14" s="101">
        <v>0</v>
      </c>
      <c r="Y14" s="101">
        <v>0</v>
      </c>
      <c r="Z14" s="101">
        <v>149</v>
      </c>
      <c r="AA14" s="101">
        <v>8</v>
      </c>
      <c r="AB14" s="101">
        <v>1</v>
      </c>
      <c r="AC14" s="101">
        <v>39</v>
      </c>
      <c r="AD14" s="101">
        <v>21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3</v>
      </c>
      <c r="E15" s="101">
        <v>44</v>
      </c>
      <c r="F15" s="101">
        <v>11</v>
      </c>
      <c r="G15" s="101">
        <v>0</v>
      </c>
      <c r="H15" s="101">
        <v>62</v>
      </c>
      <c r="I15" s="101">
        <v>158</v>
      </c>
      <c r="J15" s="101">
        <v>2</v>
      </c>
      <c r="K15" s="101">
        <v>83</v>
      </c>
      <c r="L15" s="101">
        <v>5</v>
      </c>
      <c r="M15" s="101">
        <v>0</v>
      </c>
      <c r="N15" s="101">
        <v>34</v>
      </c>
      <c r="O15" s="101">
        <v>0</v>
      </c>
      <c r="P15" s="101">
        <v>0</v>
      </c>
      <c r="Q15" s="101">
        <v>34</v>
      </c>
      <c r="R15" s="101">
        <v>5</v>
      </c>
      <c r="S15" s="101">
        <v>320</v>
      </c>
      <c r="T15" s="101">
        <v>5</v>
      </c>
      <c r="U15" s="101">
        <v>5</v>
      </c>
      <c r="V15" s="101">
        <v>325</v>
      </c>
      <c r="W15" s="101">
        <v>325</v>
      </c>
      <c r="X15" s="101">
        <v>0</v>
      </c>
      <c r="Y15" s="101">
        <v>0</v>
      </c>
      <c r="Z15" s="101">
        <v>72</v>
      </c>
      <c r="AA15" s="101">
        <v>29</v>
      </c>
      <c r="AB15" s="101">
        <v>0</v>
      </c>
      <c r="AC15" s="101">
        <v>31</v>
      </c>
      <c r="AD15" s="101">
        <v>8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3</v>
      </c>
      <c r="D16" s="101">
        <v>11</v>
      </c>
      <c r="E16" s="101">
        <v>51</v>
      </c>
      <c r="F16" s="101">
        <v>36</v>
      </c>
      <c r="G16" s="101">
        <v>8</v>
      </c>
      <c r="H16" s="101">
        <v>103</v>
      </c>
      <c r="I16" s="101">
        <v>215</v>
      </c>
      <c r="J16" s="101">
        <v>9</v>
      </c>
      <c r="K16" s="101">
        <v>92</v>
      </c>
      <c r="L16" s="101">
        <v>0</v>
      </c>
      <c r="M16" s="101">
        <v>0</v>
      </c>
      <c r="N16" s="101">
        <v>13</v>
      </c>
      <c r="O16" s="101">
        <v>1</v>
      </c>
      <c r="P16" s="101">
        <v>0</v>
      </c>
      <c r="Q16" s="101">
        <v>65</v>
      </c>
      <c r="R16" s="101">
        <v>0</v>
      </c>
      <c r="S16" s="101">
        <v>178</v>
      </c>
      <c r="T16" s="101">
        <v>11</v>
      </c>
      <c r="U16" s="101">
        <v>11</v>
      </c>
      <c r="V16" s="101">
        <v>195</v>
      </c>
      <c r="W16" s="101">
        <v>195</v>
      </c>
      <c r="X16" s="101">
        <v>0</v>
      </c>
      <c r="Y16" s="101">
        <v>0</v>
      </c>
      <c r="Z16" s="101">
        <v>50</v>
      </c>
      <c r="AA16" s="101">
        <v>60</v>
      </c>
      <c r="AB16" s="101">
        <v>2</v>
      </c>
      <c r="AC16" s="101">
        <v>42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10</v>
      </c>
      <c r="E17" s="101">
        <v>82</v>
      </c>
      <c r="F17" s="101">
        <v>17</v>
      </c>
      <c r="G17" s="101">
        <v>3</v>
      </c>
      <c r="H17" s="101">
        <v>51</v>
      </c>
      <c r="I17" s="101">
        <v>52</v>
      </c>
      <c r="J17" s="101">
        <v>3</v>
      </c>
      <c r="K17" s="101">
        <v>127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31</v>
      </c>
      <c r="R17" s="101">
        <v>2</v>
      </c>
      <c r="S17" s="101">
        <v>165</v>
      </c>
      <c r="T17" s="101">
        <v>2</v>
      </c>
      <c r="U17" s="101">
        <v>2</v>
      </c>
      <c r="V17" s="101">
        <v>347</v>
      </c>
      <c r="W17" s="101">
        <v>347</v>
      </c>
      <c r="X17" s="101">
        <v>0</v>
      </c>
      <c r="Y17" s="101">
        <v>4</v>
      </c>
      <c r="Z17" s="101">
        <v>143</v>
      </c>
      <c r="AA17" s="101">
        <v>17</v>
      </c>
      <c r="AB17" s="101">
        <v>1</v>
      </c>
      <c r="AC17" s="101">
        <v>55</v>
      </c>
      <c r="AD17" s="101">
        <v>7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24</v>
      </c>
      <c r="D18" s="101">
        <v>247</v>
      </c>
      <c r="E18" s="101">
        <v>934</v>
      </c>
      <c r="F18" s="101">
        <v>607</v>
      </c>
      <c r="G18" s="101">
        <v>125</v>
      </c>
      <c r="H18" s="101">
        <v>2295</v>
      </c>
      <c r="I18" s="101">
        <v>4001</v>
      </c>
      <c r="J18" s="101">
        <v>114</v>
      </c>
      <c r="K18" s="101">
        <v>3451</v>
      </c>
      <c r="L18" s="101">
        <v>24</v>
      </c>
      <c r="M18" s="101">
        <v>0</v>
      </c>
      <c r="N18" s="101">
        <v>526</v>
      </c>
      <c r="O18" s="101">
        <v>15</v>
      </c>
      <c r="P18" s="101">
        <v>3</v>
      </c>
      <c r="Q18" s="101">
        <v>1852</v>
      </c>
      <c r="R18" s="101">
        <v>83</v>
      </c>
      <c r="S18" s="101">
        <v>6013</v>
      </c>
      <c r="T18" s="101">
        <v>208</v>
      </c>
      <c r="U18" s="101">
        <v>208</v>
      </c>
      <c r="V18" s="101">
        <v>4347</v>
      </c>
      <c r="W18" s="101">
        <v>4347</v>
      </c>
      <c r="X18" s="101">
        <v>26</v>
      </c>
      <c r="Y18" s="101">
        <v>17</v>
      </c>
      <c r="Z18" s="101">
        <v>1311</v>
      </c>
      <c r="AA18" s="101">
        <v>346</v>
      </c>
      <c r="AB18" s="101">
        <v>47</v>
      </c>
      <c r="AC18" s="101">
        <v>811</v>
      </c>
      <c r="AD18" s="101">
        <v>241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84</v>
      </c>
      <c r="D19" s="101">
        <v>446</v>
      </c>
      <c r="E19" s="101">
        <v>2429</v>
      </c>
      <c r="F19" s="101">
        <v>518</v>
      </c>
      <c r="G19" s="101">
        <v>55</v>
      </c>
      <c r="H19" s="101">
        <v>2128</v>
      </c>
      <c r="I19" s="101">
        <v>5486</v>
      </c>
      <c r="J19" s="101">
        <v>79</v>
      </c>
      <c r="K19" s="101">
        <v>3727</v>
      </c>
      <c r="L19" s="101">
        <v>29</v>
      </c>
      <c r="M19" s="101">
        <v>4</v>
      </c>
      <c r="N19" s="101">
        <v>1728</v>
      </c>
      <c r="O19" s="101">
        <v>69</v>
      </c>
      <c r="P19" s="101">
        <v>45</v>
      </c>
      <c r="Q19" s="101">
        <v>3865</v>
      </c>
      <c r="R19" s="101">
        <v>156</v>
      </c>
      <c r="S19" s="101">
        <v>7813</v>
      </c>
      <c r="T19" s="101">
        <v>912</v>
      </c>
      <c r="U19" s="101">
        <v>912</v>
      </c>
      <c r="V19" s="101">
        <v>8907</v>
      </c>
      <c r="W19" s="101">
        <v>8907</v>
      </c>
      <c r="X19" s="101">
        <v>33</v>
      </c>
      <c r="Y19" s="101">
        <v>143</v>
      </c>
      <c r="Z19" s="101">
        <v>3702</v>
      </c>
      <c r="AA19" s="101">
        <v>550</v>
      </c>
      <c r="AB19" s="101">
        <v>77</v>
      </c>
      <c r="AC19" s="101">
        <v>983</v>
      </c>
      <c r="AD19" s="101">
        <v>315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2</v>
      </c>
      <c r="D20" s="101">
        <v>22</v>
      </c>
      <c r="E20" s="101">
        <v>90</v>
      </c>
      <c r="F20" s="101">
        <v>50</v>
      </c>
      <c r="G20" s="101">
        <v>8</v>
      </c>
      <c r="H20" s="101">
        <v>204</v>
      </c>
      <c r="I20" s="101">
        <v>389</v>
      </c>
      <c r="J20" s="101">
        <v>9</v>
      </c>
      <c r="K20" s="101">
        <v>232</v>
      </c>
      <c r="L20" s="101">
        <v>1</v>
      </c>
      <c r="M20" s="101">
        <v>0</v>
      </c>
      <c r="N20" s="101">
        <v>76</v>
      </c>
      <c r="O20" s="101">
        <v>2</v>
      </c>
      <c r="P20" s="101">
        <v>1</v>
      </c>
      <c r="Q20" s="101">
        <v>111</v>
      </c>
      <c r="R20" s="101">
        <v>4</v>
      </c>
      <c r="S20" s="101">
        <v>346</v>
      </c>
      <c r="T20" s="101">
        <v>20</v>
      </c>
      <c r="U20" s="101">
        <v>20</v>
      </c>
      <c r="V20" s="101">
        <v>388</v>
      </c>
      <c r="W20" s="101">
        <v>349</v>
      </c>
      <c r="X20" s="101">
        <v>0</v>
      </c>
      <c r="Y20" s="101">
        <v>2</v>
      </c>
      <c r="Z20" s="101">
        <v>113</v>
      </c>
      <c r="AA20" s="101">
        <v>19</v>
      </c>
      <c r="AB20" s="101">
        <v>1</v>
      </c>
      <c r="AC20" s="101">
        <v>51</v>
      </c>
      <c r="AD20" s="101">
        <v>23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178</v>
      </c>
      <c r="F21" s="101">
        <v>49</v>
      </c>
      <c r="G21" s="101">
        <v>7</v>
      </c>
      <c r="H21" s="101">
        <v>307</v>
      </c>
      <c r="I21" s="101">
        <v>997</v>
      </c>
      <c r="J21" s="101">
        <v>4</v>
      </c>
      <c r="K21" s="101">
        <v>149</v>
      </c>
      <c r="L21" s="101">
        <v>0</v>
      </c>
      <c r="M21" s="101">
        <v>0</v>
      </c>
      <c r="N21" s="101">
        <v>81</v>
      </c>
      <c r="O21" s="101">
        <v>3</v>
      </c>
      <c r="P21" s="101">
        <v>0</v>
      </c>
      <c r="Q21" s="101">
        <v>320</v>
      </c>
      <c r="R21" s="101">
        <v>2</v>
      </c>
      <c r="S21" s="101">
        <v>361</v>
      </c>
      <c r="T21" s="101">
        <v>31</v>
      </c>
      <c r="U21" s="101">
        <v>31</v>
      </c>
      <c r="V21" s="101">
        <v>605</v>
      </c>
      <c r="W21" s="101">
        <v>605</v>
      </c>
      <c r="X21" s="101">
        <v>2</v>
      </c>
      <c r="Y21" s="101">
        <v>3</v>
      </c>
      <c r="Z21" s="101">
        <v>208</v>
      </c>
      <c r="AA21" s="101">
        <v>93</v>
      </c>
      <c r="AB21" s="101">
        <v>3</v>
      </c>
      <c r="AC21" s="101">
        <v>236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43</v>
      </c>
      <c r="E22" s="101">
        <v>161</v>
      </c>
      <c r="F22" s="101">
        <v>42</v>
      </c>
      <c r="G22" s="101">
        <v>7</v>
      </c>
      <c r="H22" s="101">
        <v>182</v>
      </c>
      <c r="I22" s="101">
        <v>289</v>
      </c>
      <c r="J22" s="101">
        <v>7</v>
      </c>
      <c r="K22" s="101">
        <v>314</v>
      </c>
      <c r="L22" s="101">
        <v>2</v>
      </c>
      <c r="M22" s="101">
        <v>0</v>
      </c>
      <c r="N22" s="101">
        <v>159</v>
      </c>
      <c r="O22" s="101">
        <v>3</v>
      </c>
      <c r="P22" s="101">
        <v>4</v>
      </c>
      <c r="Q22" s="101">
        <v>261</v>
      </c>
      <c r="R22" s="101">
        <v>9</v>
      </c>
      <c r="S22" s="101">
        <v>698</v>
      </c>
      <c r="T22" s="101">
        <v>30</v>
      </c>
      <c r="U22" s="101">
        <v>30</v>
      </c>
      <c r="V22" s="101">
        <v>578</v>
      </c>
      <c r="W22" s="101">
        <v>578</v>
      </c>
      <c r="X22" s="101">
        <v>3</v>
      </c>
      <c r="Y22" s="101">
        <v>31</v>
      </c>
      <c r="Z22" s="101">
        <v>175</v>
      </c>
      <c r="AA22" s="101">
        <v>24</v>
      </c>
      <c r="AB22" s="101">
        <v>7</v>
      </c>
      <c r="AC22" s="101">
        <v>39</v>
      </c>
      <c r="AD22" s="101">
        <v>13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85</v>
      </c>
      <c r="D23" s="101">
        <v>1310</v>
      </c>
      <c r="E23" s="101">
        <v>1684</v>
      </c>
      <c r="F23" s="101">
        <v>2441</v>
      </c>
      <c r="G23" s="101">
        <v>411</v>
      </c>
      <c r="H23" s="101">
        <v>6993</v>
      </c>
      <c r="I23" s="101">
        <v>14308</v>
      </c>
      <c r="J23" s="101">
        <v>225</v>
      </c>
      <c r="K23" s="101">
        <v>5494</v>
      </c>
      <c r="L23" s="101">
        <v>121</v>
      </c>
      <c r="M23" s="101">
        <v>28</v>
      </c>
      <c r="N23" s="101">
        <v>1220</v>
      </c>
      <c r="O23" s="101">
        <v>27</v>
      </c>
      <c r="P23" s="101">
        <v>4</v>
      </c>
      <c r="Q23" s="101">
        <v>7650</v>
      </c>
      <c r="R23" s="101">
        <v>15</v>
      </c>
      <c r="S23" s="101">
        <v>16290</v>
      </c>
      <c r="T23" s="101">
        <v>461</v>
      </c>
      <c r="U23" s="101">
        <v>461</v>
      </c>
      <c r="V23" s="101">
        <v>12608</v>
      </c>
      <c r="W23" s="101">
        <v>12608</v>
      </c>
      <c r="X23" s="101">
        <v>21</v>
      </c>
      <c r="Y23" s="101">
        <v>47</v>
      </c>
      <c r="Z23" s="101">
        <v>2091</v>
      </c>
      <c r="AA23" s="101">
        <v>1290</v>
      </c>
      <c r="AB23" s="101">
        <v>46</v>
      </c>
      <c r="AC23" s="101">
        <v>2462</v>
      </c>
      <c r="AD23" s="101">
        <v>430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10</v>
      </c>
      <c r="E24" s="101">
        <v>164</v>
      </c>
      <c r="F24" s="101">
        <v>32</v>
      </c>
      <c r="G24" s="101">
        <v>2</v>
      </c>
      <c r="H24" s="101">
        <v>184</v>
      </c>
      <c r="I24" s="101">
        <v>583</v>
      </c>
      <c r="J24" s="101">
        <v>2</v>
      </c>
      <c r="K24" s="101">
        <v>342</v>
      </c>
      <c r="L24" s="101">
        <v>3</v>
      </c>
      <c r="M24" s="101">
        <v>1</v>
      </c>
      <c r="N24" s="101">
        <v>21</v>
      </c>
      <c r="O24" s="101">
        <v>4</v>
      </c>
      <c r="P24" s="101">
        <v>0</v>
      </c>
      <c r="Q24" s="101">
        <v>109</v>
      </c>
      <c r="R24" s="101">
        <v>1</v>
      </c>
      <c r="S24" s="101">
        <v>202</v>
      </c>
      <c r="T24" s="101">
        <v>5</v>
      </c>
      <c r="U24" s="101">
        <v>5</v>
      </c>
      <c r="V24" s="101">
        <v>420</v>
      </c>
      <c r="W24" s="101">
        <v>420</v>
      </c>
      <c r="X24" s="101">
        <v>5</v>
      </c>
      <c r="Y24" s="101">
        <v>2</v>
      </c>
      <c r="Z24" s="101">
        <v>124</v>
      </c>
      <c r="AA24" s="101">
        <v>123</v>
      </c>
      <c r="AB24" s="101">
        <v>0</v>
      </c>
      <c r="AC24" s="101">
        <v>186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6</v>
      </c>
      <c r="D25" s="101">
        <v>79</v>
      </c>
      <c r="E25" s="101">
        <v>140</v>
      </c>
      <c r="F25" s="101">
        <v>140</v>
      </c>
      <c r="G25" s="101">
        <v>11</v>
      </c>
      <c r="H25" s="101">
        <v>222</v>
      </c>
      <c r="I25" s="101">
        <v>454</v>
      </c>
      <c r="J25" s="101">
        <v>5</v>
      </c>
      <c r="K25" s="101">
        <v>319</v>
      </c>
      <c r="L25" s="101">
        <v>23</v>
      </c>
      <c r="M25" s="101">
        <v>3</v>
      </c>
      <c r="N25" s="101">
        <v>35</v>
      </c>
      <c r="O25" s="101">
        <v>0</v>
      </c>
      <c r="P25" s="101">
        <v>3</v>
      </c>
      <c r="Q25" s="101">
        <v>291</v>
      </c>
      <c r="R25" s="101">
        <v>3</v>
      </c>
      <c r="S25" s="101">
        <v>591</v>
      </c>
      <c r="T25" s="101">
        <v>15</v>
      </c>
      <c r="U25" s="101">
        <v>15</v>
      </c>
      <c r="V25" s="101">
        <v>747</v>
      </c>
      <c r="W25" s="101">
        <v>747</v>
      </c>
      <c r="X25" s="101">
        <v>1</v>
      </c>
      <c r="Y25" s="101">
        <v>0</v>
      </c>
      <c r="Z25" s="101">
        <v>187</v>
      </c>
      <c r="AA25" s="101">
        <v>49</v>
      </c>
      <c r="AB25" s="101">
        <v>0</v>
      </c>
      <c r="AC25" s="101">
        <v>65</v>
      </c>
      <c r="AD25" s="101">
        <v>15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27</v>
      </c>
      <c r="E26" s="101">
        <v>270</v>
      </c>
      <c r="F26" s="101">
        <v>108</v>
      </c>
      <c r="G26" s="101">
        <v>23</v>
      </c>
      <c r="H26" s="101">
        <v>654</v>
      </c>
      <c r="I26" s="101">
        <v>1609</v>
      </c>
      <c r="J26" s="101">
        <v>15</v>
      </c>
      <c r="K26" s="101">
        <v>811</v>
      </c>
      <c r="L26" s="101">
        <v>0</v>
      </c>
      <c r="M26" s="101">
        <v>0</v>
      </c>
      <c r="N26" s="101">
        <v>292</v>
      </c>
      <c r="O26" s="101">
        <v>3</v>
      </c>
      <c r="P26" s="101">
        <v>2</v>
      </c>
      <c r="Q26" s="101">
        <v>553</v>
      </c>
      <c r="R26" s="101">
        <v>39</v>
      </c>
      <c r="S26" s="101">
        <v>1852</v>
      </c>
      <c r="T26" s="101">
        <v>97</v>
      </c>
      <c r="U26" s="101">
        <v>97</v>
      </c>
      <c r="V26" s="101">
        <v>1309</v>
      </c>
      <c r="W26" s="101">
        <v>1309</v>
      </c>
      <c r="X26" s="101">
        <v>5</v>
      </c>
      <c r="Y26" s="101">
        <v>13</v>
      </c>
      <c r="Z26" s="101">
        <v>534</v>
      </c>
      <c r="AA26" s="101">
        <v>161</v>
      </c>
      <c r="AB26" s="101">
        <v>2</v>
      </c>
      <c r="AC26" s="101">
        <v>211</v>
      </c>
      <c r="AD26" s="101">
        <v>103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53</v>
      </c>
      <c r="D27" s="101">
        <v>179</v>
      </c>
      <c r="E27" s="101">
        <v>375</v>
      </c>
      <c r="F27" s="101">
        <v>322</v>
      </c>
      <c r="G27" s="101">
        <v>82</v>
      </c>
      <c r="H27" s="101">
        <v>981</v>
      </c>
      <c r="I27" s="101">
        <v>1102</v>
      </c>
      <c r="J27" s="101">
        <v>25</v>
      </c>
      <c r="K27" s="101">
        <v>634</v>
      </c>
      <c r="L27" s="101">
        <v>2</v>
      </c>
      <c r="M27" s="101">
        <v>0</v>
      </c>
      <c r="N27" s="101">
        <v>18</v>
      </c>
      <c r="O27" s="101">
        <v>1</v>
      </c>
      <c r="P27" s="101">
        <v>2</v>
      </c>
      <c r="Q27" s="101">
        <v>325</v>
      </c>
      <c r="R27" s="101">
        <v>0</v>
      </c>
      <c r="S27" s="101">
        <v>2194</v>
      </c>
      <c r="T27" s="101">
        <v>4</v>
      </c>
      <c r="U27" s="101">
        <v>4</v>
      </c>
      <c r="V27" s="101">
        <v>3093</v>
      </c>
      <c r="W27" s="101">
        <v>2938</v>
      </c>
      <c r="X27" s="101">
        <v>0</v>
      </c>
      <c r="Y27" s="101">
        <v>0</v>
      </c>
      <c r="Z27" s="101">
        <v>745</v>
      </c>
      <c r="AA27" s="101">
        <v>46</v>
      </c>
      <c r="AB27" s="101">
        <v>0</v>
      </c>
      <c r="AC27" s="101">
        <v>248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2</v>
      </c>
      <c r="W28" s="101">
        <v>2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24</v>
      </c>
      <c r="F29" s="101">
        <v>20</v>
      </c>
      <c r="G29" s="101">
        <v>0</v>
      </c>
      <c r="H29" s="101">
        <v>55</v>
      </c>
      <c r="I29" s="101">
        <v>104</v>
      </c>
      <c r="J29" s="101">
        <v>8</v>
      </c>
      <c r="K29" s="101">
        <v>66</v>
      </c>
      <c r="L29" s="101">
        <v>0</v>
      </c>
      <c r="M29" s="101">
        <v>0</v>
      </c>
      <c r="N29" s="101">
        <v>33</v>
      </c>
      <c r="O29" s="101">
        <v>0</v>
      </c>
      <c r="P29" s="101">
        <v>0</v>
      </c>
      <c r="Q29" s="101">
        <v>90</v>
      </c>
      <c r="R29" s="101">
        <v>0</v>
      </c>
      <c r="S29" s="101">
        <v>239</v>
      </c>
      <c r="T29" s="101">
        <v>8</v>
      </c>
      <c r="U29" s="101">
        <v>8</v>
      </c>
      <c r="V29" s="101">
        <v>174</v>
      </c>
      <c r="W29" s="101">
        <v>174</v>
      </c>
      <c r="X29" s="101">
        <v>1</v>
      </c>
      <c r="Y29" s="101">
        <v>5</v>
      </c>
      <c r="Z29" s="101">
        <v>15</v>
      </c>
      <c r="AA29" s="101">
        <v>7</v>
      </c>
      <c r="AB29" s="101">
        <v>0</v>
      </c>
      <c r="AC29" s="101">
        <v>27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42</v>
      </c>
      <c r="E30" s="101">
        <v>124</v>
      </c>
      <c r="F30" s="101">
        <v>68</v>
      </c>
      <c r="G30" s="101">
        <v>3</v>
      </c>
      <c r="H30" s="101">
        <v>273</v>
      </c>
      <c r="I30" s="101">
        <v>783</v>
      </c>
      <c r="J30" s="101">
        <v>6</v>
      </c>
      <c r="K30" s="101">
        <v>309</v>
      </c>
      <c r="L30" s="101">
        <v>0</v>
      </c>
      <c r="M30" s="101">
        <v>0</v>
      </c>
      <c r="N30" s="101">
        <v>80</v>
      </c>
      <c r="O30" s="101">
        <v>0</v>
      </c>
      <c r="P30" s="101">
        <v>0</v>
      </c>
      <c r="Q30" s="101">
        <v>158</v>
      </c>
      <c r="R30" s="101">
        <v>2</v>
      </c>
      <c r="S30" s="101">
        <v>619</v>
      </c>
      <c r="T30" s="101">
        <v>46</v>
      </c>
      <c r="U30" s="101">
        <v>46</v>
      </c>
      <c r="V30" s="101">
        <v>607</v>
      </c>
      <c r="W30" s="101">
        <v>607</v>
      </c>
      <c r="X30" s="101">
        <v>2</v>
      </c>
      <c r="Y30" s="101">
        <v>0</v>
      </c>
      <c r="Z30" s="101">
        <v>208</v>
      </c>
      <c r="AA30" s="101">
        <v>152</v>
      </c>
      <c r="AB30" s="101">
        <v>2</v>
      </c>
      <c r="AC30" s="101">
        <v>207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15</v>
      </c>
      <c r="D31" s="101">
        <v>123</v>
      </c>
      <c r="E31" s="101">
        <v>316</v>
      </c>
      <c r="F31" s="101">
        <v>150</v>
      </c>
      <c r="G31" s="101">
        <v>28</v>
      </c>
      <c r="H31" s="101">
        <v>618</v>
      </c>
      <c r="I31" s="101">
        <v>1357</v>
      </c>
      <c r="J31" s="101">
        <v>17</v>
      </c>
      <c r="K31" s="101">
        <v>713</v>
      </c>
      <c r="L31" s="101">
        <v>25</v>
      </c>
      <c r="M31" s="101">
        <v>5</v>
      </c>
      <c r="N31" s="101">
        <v>105</v>
      </c>
      <c r="O31" s="101">
        <v>8</v>
      </c>
      <c r="P31" s="101">
        <v>1</v>
      </c>
      <c r="Q31" s="101">
        <v>533</v>
      </c>
      <c r="R31" s="101">
        <v>7</v>
      </c>
      <c r="S31" s="101">
        <v>1616</v>
      </c>
      <c r="T31" s="101">
        <v>45</v>
      </c>
      <c r="U31" s="101">
        <v>45</v>
      </c>
      <c r="V31" s="101">
        <v>1622</v>
      </c>
      <c r="W31" s="101">
        <v>1622</v>
      </c>
      <c r="X31" s="101">
        <v>5</v>
      </c>
      <c r="Y31" s="101">
        <v>4</v>
      </c>
      <c r="Z31" s="101">
        <v>440</v>
      </c>
      <c r="AA31" s="101">
        <v>125</v>
      </c>
      <c r="AB31" s="101">
        <v>0</v>
      </c>
      <c r="AC31" s="101">
        <v>297</v>
      </c>
      <c r="AD31" s="101">
        <v>91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27</v>
      </c>
      <c r="F32" s="101">
        <v>5</v>
      </c>
      <c r="G32" s="101">
        <v>1</v>
      </c>
      <c r="H32" s="101">
        <v>34</v>
      </c>
      <c r="I32" s="101">
        <v>68</v>
      </c>
      <c r="J32" s="101">
        <v>1</v>
      </c>
      <c r="K32" s="101">
        <v>39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48</v>
      </c>
      <c r="R32" s="101">
        <v>1</v>
      </c>
      <c r="S32" s="101">
        <v>175</v>
      </c>
      <c r="T32" s="101">
        <v>7</v>
      </c>
      <c r="U32" s="101">
        <v>7</v>
      </c>
      <c r="V32" s="101">
        <v>142</v>
      </c>
      <c r="W32" s="101">
        <v>142</v>
      </c>
      <c r="X32" s="101">
        <v>0</v>
      </c>
      <c r="Y32" s="101">
        <v>0</v>
      </c>
      <c r="Z32" s="101">
        <v>34</v>
      </c>
      <c r="AA32" s="101">
        <v>6</v>
      </c>
      <c r="AB32" s="101">
        <v>0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17</v>
      </c>
      <c r="D33" s="101">
        <v>71</v>
      </c>
      <c r="E33" s="101">
        <v>535</v>
      </c>
      <c r="F33" s="101">
        <v>226</v>
      </c>
      <c r="G33" s="101">
        <v>19</v>
      </c>
      <c r="H33" s="101">
        <v>465</v>
      </c>
      <c r="I33" s="101">
        <v>1771</v>
      </c>
      <c r="J33" s="101">
        <v>37</v>
      </c>
      <c r="K33" s="101">
        <v>820</v>
      </c>
      <c r="L33" s="101">
        <v>9</v>
      </c>
      <c r="M33" s="101">
        <v>0</v>
      </c>
      <c r="N33" s="101">
        <v>119</v>
      </c>
      <c r="O33" s="101">
        <v>19</v>
      </c>
      <c r="P33" s="101">
        <v>2</v>
      </c>
      <c r="Q33" s="101">
        <v>615</v>
      </c>
      <c r="R33" s="101">
        <v>25</v>
      </c>
      <c r="S33" s="101">
        <v>2104</v>
      </c>
      <c r="T33" s="101">
        <v>51</v>
      </c>
      <c r="U33" s="101">
        <v>51</v>
      </c>
      <c r="V33" s="101">
        <v>2430</v>
      </c>
      <c r="W33" s="101">
        <v>2430</v>
      </c>
      <c r="X33" s="101">
        <v>4</v>
      </c>
      <c r="Y33" s="101">
        <v>6</v>
      </c>
      <c r="Z33" s="101">
        <v>1273</v>
      </c>
      <c r="AA33" s="101">
        <v>118</v>
      </c>
      <c r="AB33" s="101">
        <v>9</v>
      </c>
      <c r="AC33" s="101">
        <v>418</v>
      </c>
      <c r="AD33" s="101">
        <v>166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1</v>
      </c>
      <c r="D34" s="101">
        <v>12</v>
      </c>
      <c r="E34" s="101">
        <v>47</v>
      </c>
      <c r="F34" s="101">
        <v>12</v>
      </c>
      <c r="G34" s="101">
        <v>0</v>
      </c>
      <c r="H34" s="101">
        <v>37</v>
      </c>
      <c r="I34" s="101">
        <v>94</v>
      </c>
      <c r="J34" s="101">
        <v>1</v>
      </c>
      <c r="K34" s="101">
        <v>113</v>
      </c>
      <c r="L34" s="101">
        <v>1</v>
      </c>
      <c r="M34" s="101">
        <v>0</v>
      </c>
      <c r="N34" s="101">
        <v>6</v>
      </c>
      <c r="O34" s="101">
        <v>1</v>
      </c>
      <c r="P34" s="101">
        <v>0</v>
      </c>
      <c r="Q34" s="101">
        <v>39</v>
      </c>
      <c r="R34" s="101">
        <v>1</v>
      </c>
      <c r="S34" s="101">
        <v>152</v>
      </c>
      <c r="T34" s="101">
        <v>4</v>
      </c>
      <c r="U34" s="101">
        <v>4</v>
      </c>
      <c r="V34" s="101">
        <v>332</v>
      </c>
      <c r="W34" s="101">
        <v>332</v>
      </c>
      <c r="X34" s="101">
        <v>0</v>
      </c>
      <c r="Y34" s="101">
        <v>0</v>
      </c>
      <c r="Z34" s="101">
        <v>58</v>
      </c>
      <c r="AA34" s="101">
        <v>16</v>
      </c>
      <c r="AB34" s="101">
        <v>0</v>
      </c>
      <c r="AC34" s="101">
        <v>43</v>
      </c>
      <c r="AD34" s="101">
        <v>14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3</v>
      </c>
      <c r="E35" s="101">
        <v>17</v>
      </c>
      <c r="F35" s="101">
        <v>12</v>
      </c>
      <c r="G35" s="101">
        <v>0</v>
      </c>
      <c r="H35" s="101">
        <v>61</v>
      </c>
      <c r="I35" s="101">
        <v>103</v>
      </c>
      <c r="J35" s="101">
        <v>0</v>
      </c>
      <c r="K35" s="101">
        <v>52</v>
      </c>
      <c r="L35" s="101">
        <v>1</v>
      </c>
      <c r="M35" s="101">
        <v>0</v>
      </c>
      <c r="N35" s="101">
        <v>14</v>
      </c>
      <c r="O35" s="101">
        <v>0</v>
      </c>
      <c r="P35" s="101">
        <v>0</v>
      </c>
      <c r="Q35" s="101">
        <v>20</v>
      </c>
      <c r="R35" s="101">
        <v>2</v>
      </c>
      <c r="S35" s="101">
        <v>83</v>
      </c>
      <c r="T35" s="101">
        <v>2</v>
      </c>
      <c r="U35" s="101">
        <v>2</v>
      </c>
      <c r="V35" s="101">
        <v>107</v>
      </c>
      <c r="W35" s="101">
        <v>107</v>
      </c>
      <c r="X35" s="101">
        <v>0</v>
      </c>
      <c r="Y35" s="101">
        <v>0</v>
      </c>
      <c r="Z35" s="101">
        <v>28</v>
      </c>
      <c r="AA35" s="101">
        <v>31</v>
      </c>
      <c r="AB35" s="101">
        <v>0</v>
      </c>
      <c r="AC35" s="101">
        <v>42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4</v>
      </c>
      <c r="D36" s="101">
        <v>9</v>
      </c>
      <c r="E36" s="101">
        <v>105</v>
      </c>
      <c r="F36" s="101">
        <v>11</v>
      </c>
      <c r="G36" s="101">
        <v>0</v>
      </c>
      <c r="H36" s="101">
        <v>57</v>
      </c>
      <c r="I36" s="101">
        <v>49</v>
      </c>
      <c r="J36" s="101">
        <v>6</v>
      </c>
      <c r="K36" s="101">
        <v>112</v>
      </c>
      <c r="L36" s="101">
        <v>0</v>
      </c>
      <c r="M36" s="101">
        <v>0</v>
      </c>
      <c r="N36" s="101">
        <v>2</v>
      </c>
      <c r="O36" s="101">
        <v>0</v>
      </c>
      <c r="P36" s="101">
        <v>0</v>
      </c>
      <c r="Q36" s="101">
        <v>46</v>
      </c>
      <c r="R36" s="101">
        <v>3</v>
      </c>
      <c r="S36" s="101">
        <v>203</v>
      </c>
      <c r="T36" s="101">
        <v>2</v>
      </c>
      <c r="U36" s="101">
        <v>2</v>
      </c>
      <c r="V36" s="101">
        <v>329</v>
      </c>
      <c r="W36" s="101">
        <v>329</v>
      </c>
      <c r="X36" s="101">
        <v>0</v>
      </c>
      <c r="Y36" s="101">
        <v>0</v>
      </c>
      <c r="Z36" s="101">
        <v>109</v>
      </c>
      <c r="AA36" s="101">
        <v>10</v>
      </c>
      <c r="AB36" s="101">
        <v>1</v>
      </c>
      <c r="AC36" s="101">
        <v>44</v>
      </c>
      <c r="AD36" s="101">
        <v>10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3</v>
      </c>
      <c r="J37" s="101">
        <v>0</v>
      </c>
      <c r="K37" s="101">
        <v>3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16</v>
      </c>
      <c r="E38" s="101">
        <v>107</v>
      </c>
      <c r="F38" s="101">
        <v>39</v>
      </c>
      <c r="G38" s="101">
        <v>1</v>
      </c>
      <c r="H38" s="101">
        <v>292</v>
      </c>
      <c r="I38" s="101">
        <v>690</v>
      </c>
      <c r="J38" s="101">
        <v>6</v>
      </c>
      <c r="K38" s="101">
        <v>169</v>
      </c>
      <c r="L38" s="101">
        <v>0</v>
      </c>
      <c r="M38" s="101">
        <v>0</v>
      </c>
      <c r="N38" s="101">
        <v>21</v>
      </c>
      <c r="O38" s="101">
        <v>0</v>
      </c>
      <c r="P38" s="101">
        <v>1</v>
      </c>
      <c r="Q38" s="101">
        <v>104</v>
      </c>
      <c r="R38" s="101">
        <v>0</v>
      </c>
      <c r="S38" s="101">
        <v>521</v>
      </c>
      <c r="T38" s="101">
        <v>12</v>
      </c>
      <c r="U38" s="101">
        <v>12</v>
      </c>
      <c r="V38" s="101">
        <v>609</v>
      </c>
      <c r="W38" s="101">
        <v>609</v>
      </c>
      <c r="X38" s="101">
        <v>2</v>
      </c>
      <c r="Y38" s="101">
        <v>0</v>
      </c>
      <c r="Z38" s="101">
        <v>154</v>
      </c>
      <c r="AA38" s="101">
        <v>91</v>
      </c>
      <c r="AB38" s="101">
        <v>0</v>
      </c>
      <c r="AC38" s="101">
        <v>179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7</v>
      </c>
      <c r="F39" s="101">
        <v>1</v>
      </c>
      <c r="G39" s="101">
        <v>1</v>
      </c>
      <c r="H39" s="101">
        <v>6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12</v>
      </c>
      <c r="O39" s="101">
        <v>0</v>
      </c>
      <c r="P39" s="101">
        <v>0</v>
      </c>
      <c r="Q39" s="101">
        <v>5</v>
      </c>
      <c r="R39" s="101">
        <v>0</v>
      </c>
      <c r="S39" s="101">
        <v>102</v>
      </c>
      <c r="T39" s="101">
        <v>2</v>
      </c>
      <c r="U39" s="101">
        <v>2</v>
      </c>
      <c r="V39" s="101">
        <v>110</v>
      </c>
      <c r="W39" s="101">
        <v>110</v>
      </c>
      <c r="X39" s="101">
        <v>0</v>
      </c>
      <c r="Y39" s="101">
        <v>0</v>
      </c>
      <c r="Z39" s="101">
        <v>31</v>
      </c>
      <c r="AA39" s="101">
        <v>8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1</v>
      </c>
      <c r="E40" s="101">
        <v>30</v>
      </c>
      <c r="F40" s="101">
        <v>5</v>
      </c>
      <c r="G40" s="101">
        <v>0</v>
      </c>
      <c r="H40" s="101">
        <v>61</v>
      </c>
      <c r="I40" s="101">
        <v>172</v>
      </c>
      <c r="J40" s="101">
        <v>1</v>
      </c>
      <c r="K40" s="101">
        <v>94</v>
      </c>
      <c r="L40" s="101">
        <v>2</v>
      </c>
      <c r="M40" s="101">
        <v>0</v>
      </c>
      <c r="N40" s="101">
        <v>11</v>
      </c>
      <c r="O40" s="101">
        <v>1</v>
      </c>
      <c r="P40" s="101">
        <v>0</v>
      </c>
      <c r="Q40" s="101">
        <v>57</v>
      </c>
      <c r="R40" s="101">
        <v>3</v>
      </c>
      <c r="S40" s="101">
        <v>310</v>
      </c>
      <c r="T40" s="101">
        <v>2</v>
      </c>
      <c r="U40" s="101">
        <v>2</v>
      </c>
      <c r="V40" s="101">
        <v>299</v>
      </c>
      <c r="W40" s="101">
        <v>299</v>
      </c>
      <c r="X40" s="101">
        <v>0</v>
      </c>
      <c r="Y40" s="101">
        <v>0</v>
      </c>
      <c r="Z40" s="101">
        <v>105</v>
      </c>
      <c r="AA40" s="101">
        <v>24</v>
      </c>
      <c r="AB40" s="101">
        <v>2</v>
      </c>
      <c r="AC40" s="101">
        <v>60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3</v>
      </c>
      <c r="D41" s="101">
        <v>151</v>
      </c>
      <c r="E41" s="101">
        <v>196</v>
      </c>
      <c r="F41" s="101">
        <v>56</v>
      </c>
      <c r="G41" s="101">
        <v>18</v>
      </c>
      <c r="H41" s="101">
        <v>533</v>
      </c>
      <c r="I41" s="101">
        <v>1607</v>
      </c>
      <c r="J41" s="101">
        <v>50</v>
      </c>
      <c r="K41" s="101">
        <v>640</v>
      </c>
      <c r="L41" s="101">
        <v>3</v>
      </c>
      <c r="M41" s="101">
        <v>0</v>
      </c>
      <c r="N41" s="101">
        <v>144</v>
      </c>
      <c r="O41" s="101">
        <v>2</v>
      </c>
      <c r="P41" s="101">
        <v>0</v>
      </c>
      <c r="Q41" s="101">
        <v>475</v>
      </c>
      <c r="R41" s="101">
        <v>2</v>
      </c>
      <c r="S41" s="101">
        <v>1135</v>
      </c>
      <c r="T41" s="101">
        <v>79</v>
      </c>
      <c r="U41" s="101">
        <v>79</v>
      </c>
      <c r="V41" s="101">
        <v>1306</v>
      </c>
      <c r="W41" s="101">
        <v>1306</v>
      </c>
      <c r="X41" s="101">
        <v>0</v>
      </c>
      <c r="Y41" s="101">
        <v>8</v>
      </c>
      <c r="Z41" s="101">
        <v>464</v>
      </c>
      <c r="AA41" s="101">
        <v>100</v>
      </c>
      <c r="AB41" s="101">
        <v>2</v>
      </c>
      <c r="AC41" s="101">
        <v>222</v>
      </c>
      <c r="AD41" s="101">
        <v>70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278</v>
      </c>
      <c r="E42" s="101">
        <v>745</v>
      </c>
      <c r="F42" s="101">
        <v>317</v>
      </c>
      <c r="G42" s="101">
        <v>32</v>
      </c>
      <c r="H42" s="101">
        <v>908</v>
      </c>
      <c r="I42" s="101">
        <v>1480</v>
      </c>
      <c r="J42" s="101">
        <v>35</v>
      </c>
      <c r="K42" s="101">
        <v>1791</v>
      </c>
      <c r="L42" s="101">
        <v>18</v>
      </c>
      <c r="M42" s="101">
        <v>0</v>
      </c>
      <c r="N42" s="101">
        <v>204</v>
      </c>
      <c r="O42" s="101">
        <v>14</v>
      </c>
      <c r="P42" s="101">
        <v>10</v>
      </c>
      <c r="Q42" s="101">
        <v>1084</v>
      </c>
      <c r="R42" s="101">
        <v>21</v>
      </c>
      <c r="S42" s="101">
        <v>2580</v>
      </c>
      <c r="T42" s="101">
        <v>61</v>
      </c>
      <c r="U42" s="101">
        <v>61</v>
      </c>
      <c r="V42" s="101">
        <v>3011</v>
      </c>
      <c r="W42" s="101">
        <v>3011</v>
      </c>
      <c r="X42" s="101">
        <v>11</v>
      </c>
      <c r="Y42" s="101">
        <v>26</v>
      </c>
      <c r="Z42" s="101">
        <v>893</v>
      </c>
      <c r="AA42" s="101">
        <v>145</v>
      </c>
      <c r="AB42" s="101">
        <v>7</v>
      </c>
      <c r="AC42" s="101">
        <v>325</v>
      </c>
      <c r="AD42" s="101">
        <v>94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53</v>
      </c>
      <c r="E43" s="101">
        <v>286</v>
      </c>
      <c r="F43" s="101">
        <v>123</v>
      </c>
      <c r="G43" s="101">
        <v>18</v>
      </c>
      <c r="H43" s="101">
        <v>285</v>
      </c>
      <c r="I43" s="101">
        <v>672</v>
      </c>
      <c r="J43" s="101">
        <v>6</v>
      </c>
      <c r="K43" s="101">
        <v>505</v>
      </c>
      <c r="L43" s="101">
        <v>1</v>
      </c>
      <c r="M43" s="101">
        <v>0</v>
      </c>
      <c r="N43" s="101">
        <v>72</v>
      </c>
      <c r="O43" s="101">
        <v>8</v>
      </c>
      <c r="P43" s="101">
        <v>3</v>
      </c>
      <c r="Q43" s="101">
        <v>318</v>
      </c>
      <c r="R43" s="101">
        <v>14</v>
      </c>
      <c r="S43" s="101">
        <v>888</v>
      </c>
      <c r="T43" s="101">
        <v>45</v>
      </c>
      <c r="U43" s="101">
        <v>45</v>
      </c>
      <c r="V43" s="101">
        <v>972</v>
      </c>
      <c r="W43" s="101">
        <v>972</v>
      </c>
      <c r="X43" s="101">
        <v>2</v>
      </c>
      <c r="Y43" s="101">
        <v>1</v>
      </c>
      <c r="Z43" s="101">
        <v>332</v>
      </c>
      <c r="AA43" s="101">
        <v>46</v>
      </c>
      <c r="AB43" s="101">
        <v>4</v>
      </c>
      <c r="AC43" s="101">
        <v>134</v>
      </c>
      <c r="AD43" s="101">
        <v>44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5</v>
      </c>
      <c r="G44" s="101">
        <v>0</v>
      </c>
      <c r="H44" s="101">
        <v>8</v>
      </c>
      <c r="I44" s="101">
        <v>11</v>
      </c>
      <c r="J44" s="101">
        <v>0</v>
      </c>
      <c r="K44" s="101">
        <v>4</v>
      </c>
      <c r="L44" s="101">
        <v>1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8</v>
      </c>
      <c r="T44" s="101">
        <v>2</v>
      </c>
      <c r="U44" s="101">
        <v>2</v>
      </c>
      <c r="V44" s="101">
        <v>6</v>
      </c>
      <c r="W44" s="101">
        <v>6</v>
      </c>
      <c r="X44" s="101">
        <v>0</v>
      </c>
      <c r="Y44" s="101">
        <v>0</v>
      </c>
      <c r="Z44" s="101">
        <v>0</v>
      </c>
      <c r="AA44" s="101">
        <v>1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5</v>
      </c>
      <c r="D45" s="101">
        <v>139</v>
      </c>
      <c r="E45" s="101">
        <v>201</v>
      </c>
      <c r="F45" s="101">
        <v>168</v>
      </c>
      <c r="G45" s="101">
        <v>19</v>
      </c>
      <c r="H45" s="101">
        <v>450</v>
      </c>
      <c r="I45" s="101">
        <v>825</v>
      </c>
      <c r="J45" s="101">
        <v>30</v>
      </c>
      <c r="K45" s="101">
        <v>612</v>
      </c>
      <c r="L45" s="101">
        <v>8</v>
      </c>
      <c r="M45" s="101">
        <v>1</v>
      </c>
      <c r="N45" s="101">
        <v>196</v>
      </c>
      <c r="O45" s="101">
        <v>6</v>
      </c>
      <c r="P45" s="101">
        <v>5</v>
      </c>
      <c r="Q45" s="101">
        <v>450</v>
      </c>
      <c r="R45" s="101">
        <v>15</v>
      </c>
      <c r="S45" s="101">
        <v>983</v>
      </c>
      <c r="T45" s="101">
        <v>45</v>
      </c>
      <c r="U45" s="101">
        <v>45</v>
      </c>
      <c r="V45" s="101">
        <v>1019</v>
      </c>
      <c r="W45" s="101">
        <v>1019</v>
      </c>
      <c r="X45" s="101">
        <v>1</v>
      </c>
      <c r="Y45" s="101">
        <v>6</v>
      </c>
      <c r="Z45" s="101">
        <v>278</v>
      </c>
      <c r="AA45" s="101">
        <v>54</v>
      </c>
      <c r="AB45" s="101">
        <v>3</v>
      </c>
      <c r="AC45" s="101">
        <v>108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3</v>
      </c>
      <c r="E46" s="101">
        <v>10</v>
      </c>
      <c r="F46" s="101">
        <v>3</v>
      </c>
      <c r="G46" s="101">
        <v>0</v>
      </c>
      <c r="H46" s="101">
        <v>14</v>
      </c>
      <c r="I46" s="101">
        <v>26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4</v>
      </c>
      <c r="R46" s="101">
        <v>0</v>
      </c>
      <c r="S46" s="101">
        <v>18</v>
      </c>
      <c r="T46" s="101">
        <v>1</v>
      </c>
      <c r="U46" s="101">
        <v>1</v>
      </c>
      <c r="V46" s="101">
        <v>29</v>
      </c>
      <c r="W46" s="101">
        <v>29</v>
      </c>
      <c r="X46" s="101">
        <v>0</v>
      </c>
      <c r="Y46" s="101">
        <v>0</v>
      </c>
      <c r="Z46" s="101">
        <v>2</v>
      </c>
      <c r="AA46" s="101">
        <v>5</v>
      </c>
      <c r="AB46" s="101">
        <v>0</v>
      </c>
      <c r="AC46" s="101">
        <v>11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27</v>
      </c>
      <c r="D47" s="101">
        <v>90</v>
      </c>
      <c r="E47" s="101">
        <v>416</v>
      </c>
      <c r="F47" s="101">
        <v>229</v>
      </c>
      <c r="G47" s="101">
        <v>40</v>
      </c>
      <c r="H47" s="101">
        <v>781</v>
      </c>
      <c r="I47" s="101">
        <v>1624</v>
      </c>
      <c r="J47" s="101">
        <v>44</v>
      </c>
      <c r="K47" s="101">
        <v>770</v>
      </c>
      <c r="L47" s="101">
        <v>8</v>
      </c>
      <c r="M47" s="101">
        <v>0</v>
      </c>
      <c r="N47" s="101">
        <v>94</v>
      </c>
      <c r="O47" s="101">
        <v>8</v>
      </c>
      <c r="P47" s="101">
        <v>0</v>
      </c>
      <c r="Q47" s="101">
        <v>734</v>
      </c>
      <c r="R47" s="101">
        <v>3</v>
      </c>
      <c r="S47" s="101">
        <v>1185</v>
      </c>
      <c r="T47" s="101">
        <v>61</v>
      </c>
      <c r="U47" s="101">
        <v>61</v>
      </c>
      <c r="V47" s="101">
        <v>1703</v>
      </c>
      <c r="W47" s="101">
        <v>1703</v>
      </c>
      <c r="X47" s="101">
        <v>1</v>
      </c>
      <c r="Y47" s="101">
        <v>2</v>
      </c>
      <c r="Z47" s="101">
        <v>449</v>
      </c>
      <c r="AA47" s="101">
        <v>202</v>
      </c>
      <c r="AB47" s="101">
        <v>6</v>
      </c>
      <c r="AC47" s="101">
        <v>377</v>
      </c>
      <c r="AD47" s="101">
        <v>44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4</v>
      </c>
      <c r="D48" s="101">
        <v>23</v>
      </c>
      <c r="E48" s="101">
        <v>136</v>
      </c>
      <c r="F48" s="101">
        <v>47</v>
      </c>
      <c r="G48" s="101">
        <v>14</v>
      </c>
      <c r="H48" s="101">
        <v>197</v>
      </c>
      <c r="I48" s="101">
        <v>498</v>
      </c>
      <c r="J48" s="101">
        <v>2</v>
      </c>
      <c r="K48" s="101">
        <v>400</v>
      </c>
      <c r="L48" s="101">
        <v>0</v>
      </c>
      <c r="M48" s="101">
        <v>0</v>
      </c>
      <c r="N48" s="101">
        <v>113</v>
      </c>
      <c r="O48" s="101">
        <v>7</v>
      </c>
      <c r="P48" s="101">
        <v>3</v>
      </c>
      <c r="Q48" s="101">
        <v>153</v>
      </c>
      <c r="R48" s="101">
        <v>14</v>
      </c>
      <c r="S48" s="101">
        <v>843</v>
      </c>
      <c r="T48" s="101">
        <v>34</v>
      </c>
      <c r="U48" s="101">
        <v>34</v>
      </c>
      <c r="V48" s="101">
        <v>525</v>
      </c>
      <c r="W48" s="101">
        <v>525</v>
      </c>
      <c r="X48" s="101">
        <v>0</v>
      </c>
      <c r="Y48" s="101">
        <v>1</v>
      </c>
      <c r="Z48" s="101">
        <v>202</v>
      </c>
      <c r="AA48" s="101">
        <v>53</v>
      </c>
      <c r="AB48" s="101">
        <v>2</v>
      </c>
      <c r="AC48" s="101">
        <v>109</v>
      </c>
      <c r="AD48" s="101">
        <v>87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10</v>
      </c>
      <c r="D49" s="101">
        <v>121</v>
      </c>
      <c r="E49" s="101">
        <v>370</v>
      </c>
      <c r="F49" s="101">
        <v>207</v>
      </c>
      <c r="G49" s="101">
        <v>56</v>
      </c>
      <c r="H49" s="101">
        <v>914</v>
      </c>
      <c r="I49" s="101">
        <v>1192</v>
      </c>
      <c r="J49" s="101">
        <v>27</v>
      </c>
      <c r="K49" s="101">
        <v>774</v>
      </c>
      <c r="L49" s="101">
        <v>5</v>
      </c>
      <c r="M49" s="101">
        <v>1</v>
      </c>
      <c r="N49" s="101">
        <v>104</v>
      </c>
      <c r="O49" s="101">
        <v>15</v>
      </c>
      <c r="P49" s="101">
        <v>0</v>
      </c>
      <c r="Q49" s="101">
        <v>774</v>
      </c>
      <c r="R49" s="101">
        <v>16</v>
      </c>
      <c r="S49" s="101">
        <v>1552</v>
      </c>
      <c r="T49" s="101">
        <v>99</v>
      </c>
      <c r="U49" s="101">
        <v>99</v>
      </c>
      <c r="V49" s="101">
        <v>1526</v>
      </c>
      <c r="W49" s="101">
        <v>1526</v>
      </c>
      <c r="X49" s="101">
        <v>10</v>
      </c>
      <c r="Y49" s="101">
        <v>21</v>
      </c>
      <c r="Z49" s="101">
        <v>610</v>
      </c>
      <c r="AA49" s="101">
        <v>68</v>
      </c>
      <c r="AB49" s="101">
        <v>9</v>
      </c>
      <c r="AC49" s="101">
        <v>218</v>
      </c>
      <c r="AD49" s="101">
        <v>57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36</v>
      </c>
      <c r="E50" s="101">
        <v>353</v>
      </c>
      <c r="F50" s="101">
        <v>79</v>
      </c>
      <c r="G50" s="101">
        <v>10</v>
      </c>
      <c r="H50" s="101">
        <v>235</v>
      </c>
      <c r="I50" s="101">
        <v>342</v>
      </c>
      <c r="J50" s="101">
        <v>52</v>
      </c>
      <c r="K50" s="101">
        <v>388</v>
      </c>
      <c r="L50" s="101">
        <v>23</v>
      </c>
      <c r="M50" s="101">
        <v>0</v>
      </c>
      <c r="N50" s="101">
        <v>75</v>
      </c>
      <c r="O50" s="101">
        <v>2</v>
      </c>
      <c r="P50" s="101">
        <v>4</v>
      </c>
      <c r="Q50" s="101">
        <v>298</v>
      </c>
      <c r="R50" s="101">
        <v>17</v>
      </c>
      <c r="S50" s="101">
        <v>790</v>
      </c>
      <c r="T50" s="101">
        <v>8</v>
      </c>
      <c r="U50" s="101">
        <v>8</v>
      </c>
      <c r="V50" s="101">
        <v>500</v>
      </c>
      <c r="W50" s="101">
        <v>500</v>
      </c>
      <c r="X50" s="101">
        <v>0</v>
      </c>
      <c r="Y50" s="101">
        <v>2</v>
      </c>
      <c r="Z50" s="101">
        <v>453</v>
      </c>
      <c r="AA50" s="101">
        <v>73</v>
      </c>
      <c r="AB50" s="101">
        <v>1</v>
      </c>
      <c r="AC50" s="101">
        <v>250</v>
      </c>
      <c r="AD50" s="101">
        <v>35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2</v>
      </c>
      <c r="D51" s="101">
        <v>28</v>
      </c>
      <c r="E51" s="101">
        <v>212</v>
      </c>
      <c r="F51" s="101">
        <v>34</v>
      </c>
      <c r="G51" s="101">
        <v>7</v>
      </c>
      <c r="H51" s="101">
        <v>158</v>
      </c>
      <c r="I51" s="101">
        <v>331</v>
      </c>
      <c r="J51" s="101">
        <v>21</v>
      </c>
      <c r="K51" s="101">
        <v>342</v>
      </c>
      <c r="L51" s="101">
        <v>0</v>
      </c>
      <c r="M51" s="101">
        <v>0</v>
      </c>
      <c r="N51" s="101">
        <v>173</v>
      </c>
      <c r="O51" s="101">
        <v>9</v>
      </c>
      <c r="P51" s="101">
        <v>3</v>
      </c>
      <c r="Q51" s="101">
        <v>406</v>
      </c>
      <c r="R51" s="101">
        <v>14</v>
      </c>
      <c r="S51" s="101">
        <v>937</v>
      </c>
      <c r="T51" s="101">
        <v>47</v>
      </c>
      <c r="U51" s="101">
        <v>47</v>
      </c>
      <c r="V51" s="101">
        <v>720</v>
      </c>
      <c r="W51" s="101">
        <v>720</v>
      </c>
      <c r="X51" s="101">
        <v>1</v>
      </c>
      <c r="Y51" s="101">
        <v>28</v>
      </c>
      <c r="Z51" s="101">
        <v>58</v>
      </c>
      <c r="AA51" s="101">
        <v>26</v>
      </c>
      <c r="AB51" s="101">
        <v>13</v>
      </c>
      <c r="AC51" s="101">
        <v>55</v>
      </c>
      <c r="AD51" s="101">
        <v>56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9</v>
      </c>
      <c r="E52" s="101">
        <v>99</v>
      </c>
      <c r="F52" s="101">
        <v>49</v>
      </c>
      <c r="G52" s="101">
        <v>0</v>
      </c>
      <c r="H52" s="101">
        <v>229</v>
      </c>
      <c r="I52" s="101">
        <v>660</v>
      </c>
      <c r="J52" s="101">
        <v>2</v>
      </c>
      <c r="K52" s="101">
        <v>226</v>
      </c>
      <c r="L52" s="101">
        <v>0</v>
      </c>
      <c r="M52" s="101">
        <v>0</v>
      </c>
      <c r="N52" s="101">
        <v>27</v>
      </c>
      <c r="O52" s="101">
        <v>0</v>
      </c>
      <c r="P52" s="101">
        <v>0</v>
      </c>
      <c r="Q52" s="101">
        <v>94</v>
      </c>
      <c r="R52" s="101">
        <v>2</v>
      </c>
      <c r="S52" s="101">
        <v>185</v>
      </c>
      <c r="T52" s="101">
        <v>5</v>
      </c>
      <c r="U52" s="101">
        <v>5</v>
      </c>
      <c r="V52" s="101">
        <v>376</v>
      </c>
      <c r="W52" s="100">
        <v>282</v>
      </c>
      <c r="X52" s="101">
        <v>0</v>
      </c>
      <c r="Y52" s="101">
        <v>0</v>
      </c>
      <c r="Z52" s="101">
        <v>266</v>
      </c>
      <c r="AA52" s="101">
        <v>74</v>
      </c>
      <c r="AB52" s="101">
        <v>0</v>
      </c>
      <c r="AC52" s="101">
        <v>69</v>
      </c>
      <c r="AD52" s="101">
        <v>5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6</v>
      </c>
      <c r="E53" s="101">
        <v>153</v>
      </c>
      <c r="F53" s="101">
        <v>30</v>
      </c>
      <c r="G53" s="101">
        <v>11</v>
      </c>
      <c r="H53" s="101">
        <v>225</v>
      </c>
      <c r="I53" s="101">
        <v>797</v>
      </c>
      <c r="J53" s="101">
        <v>0</v>
      </c>
      <c r="K53" s="101">
        <v>188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125</v>
      </c>
      <c r="R53" s="101">
        <v>0</v>
      </c>
      <c r="S53" s="101">
        <v>358</v>
      </c>
      <c r="T53" s="101">
        <v>19</v>
      </c>
      <c r="U53" s="101">
        <v>19</v>
      </c>
      <c r="V53" s="101">
        <v>431</v>
      </c>
      <c r="W53" s="101">
        <v>431</v>
      </c>
      <c r="X53" s="101">
        <v>0</v>
      </c>
      <c r="Y53" s="101">
        <v>0</v>
      </c>
      <c r="Z53" s="101">
        <v>130</v>
      </c>
      <c r="AA53" s="101">
        <v>116</v>
      </c>
      <c r="AB53" s="101">
        <v>1</v>
      </c>
      <c r="AC53" s="101">
        <v>119</v>
      </c>
      <c r="AD53" s="101">
        <v>29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3</v>
      </c>
      <c r="D54" s="101">
        <v>17</v>
      </c>
      <c r="E54" s="101">
        <v>67</v>
      </c>
      <c r="F54" s="101">
        <v>33</v>
      </c>
      <c r="G54" s="101">
        <v>5</v>
      </c>
      <c r="H54" s="101">
        <v>112</v>
      </c>
      <c r="I54" s="101">
        <v>173</v>
      </c>
      <c r="J54" s="101">
        <v>3</v>
      </c>
      <c r="K54" s="101">
        <v>158</v>
      </c>
      <c r="L54" s="101">
        <v>0</v>
      </c>
      <c r="M54" s="101">
        <v>0</v>
      </c>
      <c r="N54" s="101">
        <v>15</v>
      </c>
      <c r="O54" s="101">
        <v>0</v>
      </c>
      <c r="P54" s="101">
        <v>0</v>
      </c>
      <c r="Q54" s="101">
        <v>101</v>
      </c>
      <c r="R54" s="101">
        <v>2</v>
      </c>
      <c r="S54" s="101">
        <v>223</v>
      </c>
      <c r="T54" s="101">
        <v>10</v>
      </c>
      <c r="U54" s="101">
        <v>10</v>
      </c>
      <c r="V54" s="101">
        <v>389</v>
      </c>
      <c r="W54" s="101">
        <v>389</v>
      </c>
      <c r="X54" s="101">
        <v>0</v>
      </c>
      <c r="Y54" s="101">
        <v>0</v>
      </c>
      <c r="Z54" s="101">
        <v>97</v>
      </c>
      <c r="AA54" s="101">
        <v>26</v>
      </c>
      <c r="AB54" s="101">
        <v>0</v>
      </c>
      <c r="AC54" s="101">
        <v>63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19</v>
      </c>
      <c r="D55" s="101">
        <v>153</v>
      </c>
      <c r="E55" s="101">
        <v>412</v>
      </c>
      <c r="F55" s="101">
        <v>264</v>
      </c>
      <c r="G55" s="101">
        <v>51</v>
      </c>
      <c r="H55" s="101">
        <v>768</v>
      </c>
      <c r="I55" s="101">
        <v>260</v>
      </c>
      <c r="J55" s="101">
        <v>20</v>
      </c>
      <c r="K55" s="101">
        <v>376</v>
      </c>
      <c r="L55" s="101">
        <v>38</v>
      </c>
      <c r="M55" s="101">
        <v>2</v>
      </c>
      <c r="N55" s="101">
        <v>93</v>
      </c>
      <c r="O55" s="101">
        <v>2</v>
      </c>
      <c r="P55" s="101">
        <v>0</v>
      </c>
      <c r="Q55" s="101">
        <v>614</v>
      </c>
      <c r="R55" s="101">
        <v>2</v>
      </c>
      <c r="S55" s="101">
        <v>249</v>
      </c>
      <c r="T55" s="101">
        <v>15</v>
      </c>
      <c r="U55" s="101">
        <v>15</v>
      </c>
      <c r="V55" s="101">
        <v>861</v>
      </c>
      <c r="W55" s="101">
        <v>861</v>
      </c>
      <c r="X55" s="101">
        <v>5</v>
      </c>
      <c r="Y55" s="101">
        <v>7</v>
      </c>
      <c r="Z55" s="101">
        <v>548</v>
      </c>
      <c r="AA55" s="101">
        <v>117</v>
      </c>
      <c r="AB55" s="101">
        <v>6</v>
      </c>
      <c r="AC55" s="101">
        <v>265</v>
      </c>
      <c r="AD55" s="101">
        <v>43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0</v>
      </c>
      <c r="D56" s="101">
        <v>6</v>
      </c>
      <c r="E56" s="101">
        <v>44</v>
      </c>
      <c r="F56" s="101">
        <v>26</v>
      </c>
      <c r="G56" s="101">
        <v>6</v>
      </c>
      <c r="H56" s="101">
        <v>81</v>
      </c>
      <c r="I56" s="101">
        <v>166</v>
      </c>
      <c r="J56" s="101">
        <v>4</v>
      </c>
      <c r="K56" s="101">
        <v>82</v>
      </c>
      <c r="L56" s="101">
        <v>0</v>
      </c>
      <c r="M56" s="101">
        <v>0</v>
      </c>
      <c r="N56" s="101">
        <v>10</v>
      </c>
      <c r="O56" s="101">
        <v>0</v>
      </c>
      <c r="P56" s="101">
        <v>0</v>
      </c>
      <c r="Q56" s="101">
        <v>37</v>
      </c>
      <c r="R56" s="101">
        <v>2</v>
      </c>
      <c r="S56" s="101">
        <v>99</v>
      </c>
      <c r="T56" s="101">
        <v>7</v>
      </c>
      <c r="U56" s="101">
        <v>7</v>
      </c>
      <c r="V56" s="101">
        <v>147</v>
      </c>
      <c r="W56" s="101">
        <v>147</v>
      </c>
      <c r="X56" s="101">
        <v>0</v>
      </c>
      <c r="Y56" s="101">
        <v>0</v>
      </c>
      <c r="Z56" s="101">
        <v>35</v>
      </c>
      <c r="AA56" s="101">
        <v>37</v>
      </c>
      <c r="AB56" s="101">
        <v>0</v>
      </c>
      <c r="AC56" s="101">
        <v>40</v>
      </c>
      <c r="AD56" s="101">
        <v>9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131</v>
      </c>
      <c r="D57" s="101">
        <v>384</v>
      </c>
      <c r="E57" s="101">
        <v>1171</v>
      </c>
      <c r="F57" s="101">
        <v>586</v>
      </c>
      <c r="G57" s="101">
        <v>108</v>
      </c>
      <c r="H57" s="101">
        <v>1681</v>
      </c>
      <c r="I57" s="101">
        <v>3129</v>
      </c>
      <c r="J57" s="101">
        <v>129</v>
      </c>
      <c r="K57" s="101">
        <v>2246</v>
      </c>
      <c r="L57" s="101">
        <v>40</v>
      </c>
      <c r="M57" s="101">
        <v>3</v>
      </c>
      <c r="N57" s="101">
        <v>113</v>
      </c>
      <c r="O57" s="101">
        <v>27</v>
      </c>
      <c r="P57" s="101">
        <v>0</v>
      </c>
      <c r="Q57" s="101">
        <v>1403</v>
      </c>
      <c r="R57" s="101">
        <v>20</v>
      </c>
      <c r="S57" s="101">
        <v>3593</v>
      </c>
      <c r="T57" s="101">
        <v>44</v>
      </c>
      <c r="U57" s="101">
        <v>44</v>
      </c>
      <c r="V57" s="101">
        <v>8017</v>
      </c>
      <c r="W57" s="101">
        <v>8017</v>
      </c>
      <c r="X57" s="101">
        <v>7</v>
      </c>
      <c r="Y57" s="101">
        <v>5</v>
      </c>
      <c r="Z57" s="101">
        <v>1915</v>
      </c>
      <c r="AA57" s="101">
        <v>195</v>
      </c>
      <c r="AB57" s="101">
        <v>13</v>
      </c>
      <c r="AC57" s="101">
        <v>816</v>
      </c>
      <c r="AD57" s="101">
        <v>236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27</v>
      </c>
      <c r="F58" s="101">
        <v>4</v>
      </c>
      <c r="G58" s="101">
        <v>4</v>
      </c>
      <c r="H58" s="101">
        <v>44</v>
      </c>
      <c r="I58" s="101">
        <v>131</v>
      </c>
      <c r="J58" s="101">
        <v>1</v>
      </c>
      <c r="K58" s="101">
        <v>94</v>
      </c>
      <c r="L58" s="101">
        <v>0</v>
      </c>
      <c r="M58" s="101">
        <v>0</v>
      </c>
      <c r="N58" s="101">
        <v>16</v>
      </c>
      <c r="O58" s="101">
        <v>0</v>
      </c>
      <c r="P58" s="101">
        <v>0</v>
      </c>
      <c r="Q58" s="101">
        <v>14</v>
      </c>
      <c r="R58" s="101">
        <v>1</v>
      </c>
      <c r="S58" s="101">
        <v>140</v>
      </c>
      <c r="T58" s="101">
        <v>11</v>
      </c>
      <c r="U58" s="101">
        <v>11</v>
      </c>
      <c r="V58" s="101">
        <v>167</v>
      </c>
      <c r="W58" s="101">
        <v>167</v>
      </c>
      <c r="X58" s="101">
        <v>0</v>
      </c>
      <c r="Y58" s="101">
        <v>0</v>
      </c>
      <c r="Z58" s="101">
        <v>45</v>
      </c>
      <c r="AA58" s="101">
        <v>20</v>
      </c>
      <c r="AB58" s="101">
        <v>0</v>
      </c>
      <c r="AC58" s="101">
        <v>35</v>
      </c>
      <c r="AD58" s="101">
        <v>6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1042</v>
      </c>
      <c r="D59" s="101">
        <v>3989</v>
      </c>
      <c r="E59" s="101">
        <v>9928</v>
      </c>
      <c r="F59" s="101">
        <v>13058</v>
      </c>
      <c r="G59" s="101">
        <v>3020</v>
      </c>
      <c r="H59" s="101">
        <v>17824</v>
      </c>
      <c r="I59" s="101">
        <v>29701</v>
      </c>
      <c r="J59" s="101">
        <v>1254</v>
      </c>
      <c r="K59" s="101">
        <v>29028</v>
      </c>
      <c r="L59" s="101">
        <v>824</v>
      </c>
      <c r="M59" s="101">
        <v>17</v>
      </c>
      <c r="N59" s="101">
        <v>1979</v>
      </c>
      <c r="O59" s="101">
        <v>113</v>
      </c>
      <c r="P59" s="101">
        <v>8</v>
      </c>
      <c r="Q59" s="101">
        <v>13612</v>
      </c>
      <c r="R59" s="101">
        <v>140</v>
      </c>
      <c r="S59" s="101">
        <v>39247</v>
      </c>
      <c r="T59" s="101">
        <v>848</v>
      </c>
      <c r="U59" s="101">
        <v>848</v>
      </c>
      <c r="V59" s="101">
        <v>59505</v>
      </c>
      <c r="W59" s="101">
        <v>59505</v>
      </c>
      <c r="X59" s="101">
        <v>82</v>
      </c>
      <c r="Y59" s="101">
        <v>31</v>
      </c>
      <c r="Z59" s="101">
        <v>11831</v>
      </c>
      <c r="AA59" s="101">
        <v>954</v>
      </c>
      <c r="AB59" s="101">
        <v>85</v>
      </c>
      <c r="AC59" s="101">
        <v>5208</v>
      </c>
      <c r="AD59" s="101">
        <v>1379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7</v>
      </c>
      <c r="I60" s="101">
        <v>39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0</v>
      </c>
      <c r="R60" s="101">
        <v>0</v>
      </c>
      <c r="S60" s="101">
        <v>131</v>
      </c>
      <c r="T60" s="101">
        <v>0</v>
      </c>
      <c r="U60" s="101">
        <v>0</v>
      </c>
      <c r="V60" s="101">
        <v>152</v>
      </c>
      <c r="W60" s="101">
        <v>152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226</v>
      </c>
      <c r="F61" s="101">
        <v>113</v>
      </c>
      <c r="G61" s="101">
        <v>20</v>
      </c>
      <c r="H61" s="101">
        <v>595</v>
      </c>
      <c r="I61" s="101">
        <v>1249</v>
      </c>
      <c r="J61" s="101">
        <v>13</v>
      </c>
      <c r="K61" s="101">
        <v>610</v>
      </c>
      <c r="L61" s="101">
        <v>2</v>
      </c>
      <c r="M61" s="101">
        <v>0</v>
      </c>
      <c r="N61" s="101">
        <v>70</v>
      </c>
      <c r="O61" s="101">
        <v>7</v>
      </c>
      <c r="P61" s="101">
        <v>1</v>
      </c>
      <c r="Q61" s="101">
        <v>269</v>
      </c>
      <c r="R61" s="101">
        <v>4</v>
      </c>
      <c r="S61" s="101">
        <v>712</v>
      </c>
      <c r="T61" s="101">
        <v>27</v>
      </c>
      <c r="U61" s="101">
        <v>27</v>
      </c>
      <c r="V61" s="101">
        <v>824</v>
      </c>
      <c r="W61" s="101">
        <v>824</v>
      </c>
      <c r="X61" s="101">
        <v>5</v>
      </c>
      <c r="Y61" s="101">
        <v>7</v>
      </c>
      <c r="Z61" s="101">
        <v>263</v>
      </c>
      <c r="AA61" s="101">
        <v>168</v>
      </c>
      <c r="AB61" s="101">
        <v>0</v>
      </c>
      <c r="AC61" s="101">
        <v>387</v>
      </c>
      <c r="AD61" s="101">
        <v>38</v>
      </c>
      <c r="AE61" s="82">
        <v>1148054</v>
      </c>
    </row>
    <row r="62" spans="1:33" x14ac:dyDescent="0.2">
      <c r="K62" s="87"/>
      <c r="R62" s="87"/>
      <c r="Y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Y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1781</v>
      </c>
      <c r="D64" s="62">
        <f t="shared" si="0"/>
        <v>9045</v>
      </c>
      <c r="E64" s="62">
        <f t="shared" si="0"/>
        <v>25906</v>
      </c>
      <c r="F64" s="62">
        <f t="shared" si="0"/>
        <v>21540</v>
      </c>
      <c r="G64" s="62">
        <f t="shared" si="0"/>
        <v>4409</v>
      </c>
      <c r="H64" s="62">
        <f t="shared" si="0"/>
        <v>46837</v>
      </c>
      <c r="I64" s="62">
        <f t="shared" si="0"/>
        <v>87973</v>
      </c>
      <c r="J64" s="64">
        <f t="shared" si="0"/>
        <v>2417</v>
      </c>
      <c r="K64" s="64">
        <f t="shared" si="0"/>
        <v>64143</v>
      </c>
      <c r="L64" s="62">
        <f t="shared" si="0"/>
        <v>1287</v>
      </c>
      <c r="M64" s="62">
        <f t="shared" si="0"/>
        <v>71</v>
      </c>
      <c r="N64" s="62">
        <f t="shared" si="0"/>
        <v>9092</v>
      </c>
      <c r="O64" s="62">
        <f t="shared" si="0"/>
        <v>450</v>
      </c>
      <c r="P64" s="62">
        <f t="shared" si="0"/>
        <v>116</v>
      </c>
      <c r="Q64" s="62">
        <f t="shared" si="0"/>
        <v>42572</v>
      </c>
      <c r="R64" s="62">
        <f t="shared" si="0"/>
        <v>760</v>
      </c>
      <c r="S64" s="62">
        <f t="shared" si="0"/>
        <v>111339</v>
      </c>
      <c r="T64" s="62"/>
      <c r="U64" s="62">
        <f>SUM(U3:U61)</f>
        <v>3976</v>
      </c>
      <c r="V64" s="63"/>
      <c r="W64" s="62">
        <f t="shared" ref="W64:AD64" si="1">SUM(W3:W61)</f>
        <v>136425</v>
      </c>
      <c r="X64" s="62">
        <f t="shared" si="1"/>
        <v>286</v>
      </c>
      <c r="Y64" s="64">
        <f t="shared" si="1"/>
        <v>482</v>
      </c>
      <c r="Z64" s="64">
        <f t="shared" si="1"/>
        <v>33989</v>
      </c>
      <c r="AA64" s="62">
        <f t="shared" si="1"/>
        <v>6844</v>
      </c>
      <c r="AB64" s="62">
        <f t="shared" si="1"/>
        <v>394</v>
      </c>
      <c r="AC64" s="62">
        <f t="shared" si="1"/>
        <v>17846</v>
      </c>
      <c r="AD64" s="64">
        <f t="shared" si="1"/>
        <v>4391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6.8748552458889833E-2</v>
      </c>
      <c r="D65" s="88">
        <f>D64/E64</f>
        <v>0.34914691577240792</v>
      </c>
      <c r="E65" s="77">
        <f>E64/E64</f>
        <v>1</v>
      </c>
      <c r="F65" s="88">
        <f>F64/K64</f>
        <v>0.33581216968336375</v>
      </c>
      <c r="G65" s="88">
        <f>G64/K64</f>
        <v>6.8737040674742372E-2</v>
      </c>
      <c r="H65" s="88">
        <f>H64/K64</f>
        <v>0.73019659198977283</v>
      </c>
      <c r="I65" s="88">
        <f>I64/K64</f>
        <v>1.371513649190091</v>
      </c>
      <c r="J65" s="88">
        <f>J64/K64</f>
        <v>3.7681430553606787E-2</v>
      </c>
      <c r="K65" s="76">
        <f>K64/K64</f>
        <v>1</v>
      </c>
      <c r="L65" s="75">
        <f>L64/N64</f>
        <v>0.1415530136383634</v>
      </c>
      <c r="M65" s="75">
        <f>M64/N64</f>
        <v>7.8090629124505061E-3</v>
      </c>
      <c r="N65" s="76">
        <f>N64/N64</f>
        <v>1</v>
      </c>
      <c r="O65" s="75">
        <f>O64/N64</f>
        <v>4.9494060712714477E-2</v>
      </c>
      <c r="P65" s="75">
        <f>P64/N64</f>
        <v>1.2758468983721953E-2</v>
      </c>
      <c r="Q65" s="75">
        <f>Q64/N64</f>
        <v>4.6823581170259567</v>
      </c>
      <c r="R65" s="75">
        <f>R64/N64</f>
        <v>8.358996920369556E-2</v>
      </c>
      <c r="S65" s="77">
        <f>S64/S64</f>
        <v>1</v>
      </c>
      <c r="T65" s="75"/>
      <c r="U65" s="75">
        <f>U64/S64</f>
        <v>3.5710757236907101E-2</v>
      </c>
      <c r="V65" s="75"/>
      <c r="W65" s="75">
        <f>W64/S64</f>
        <v>1.2253118853232021</v>
      </c>
      <c r="X65" s="75">
        <f>X64/S64</f>
        <v>2.5687315316286299E-3</v>
      </c>
      <c r="Y65" s="88">
        <f>Y64/S64</f>
        <v>4.3291209728846137E-3</v>
      </c>
      <c r="Z65" s="88">
        <f>Z64/S64</f>
        <v>0.30527488121862062</v>
      </c>
      <c r="AA65" s="77">
        <f>AA64/AA64</f>
        <v>1</v>
      </c>
      <c r="AB65" s="78">
        <f>AB64/AA64</f>
        <v>5.756867329047341E-2</v>
      </c>
      <c r="AC65" s="75">
        <f>AC64/AA64</f>
        <v>2.6075394506136762</v>
      </c>
      <c r="AD65" s="90">
        <f>AD64/AA64</f>
        <v>0.64158386908240794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427</v>
      </c>
      <c r="D66" s="66">
        <f>SUMIF(B3:B61, "Europe", D3:D61)</f>
        <v>2374</v>
      </c>
      <c r="E66" s="66">
        <f>SUMIF(B3:B61, "Europe", E3:E61)</f>
        <v>9138</v>
      </c>
      <c r="F66" s="66">
        <f>SUMIF(B3:B61, "Europe", F3:F61)</f>
        <v>3704</v>
      </c>
      <c r="G66" s="66">
        <f>SUMIF(B3:B61, "Europe", G3:G61)</f>
        <v>588</v>
      </c>
      <c r="H66" s="66">
        <f>SUMIF(B3:B61, "Europe", H3:H61)</f>
        <v>12561</v>
      </c>
      <c r="I66" s="66">
        <f>SUMIF(B3:B61, "Europe", I3:I61)</f>
        <v>24282</v>
      </c>
      <c r="J66" s="68">
        <f>SUMIF(B3:B61, "Europe", J3:J61)</f>
        <v>650</v>
      </c>
      <c r="K66" s="68">
        <f>SUMIF(B3:B61, "Europe", K3:K61)</f>
        <v>18492</v>
      </c>
      <c r="L66" s="66">
        <f>SUMIF(B3:B61, "Europe", L3:L61)</f>
        <v>232</v>
      </c>
      <c r="M66" s="66">
        <f>SUMIF(B3:B61, "Europe", M3:M61)</f>
        <v>19</v>
      </c>
      <c r="N66" s="66">
        <f>SUMIF(B3:B61, "Europe", N3:N61)</f>
        <v>4352</v>
      </c>
      <c r="O66" s="66">
        <f>SUMIF(B3:B61, "Europe", O3:O61)</f>
        <v>219</v>
      </c>
      <c r="P66" s="66">
        <f>SUMIF(B3:B61, "Europe", P3:P61)</f>
        <v>88</v>
      </c>
      <c r="Q66" s="66">
        <f>SUMIF(B3:B61, "Europe", Q3:Q61)</f>
        <v>13936</v>
      </c>
      <c r="R66" s="66">
        <f>SUMIF(B3:B61, "Europe", R3:R61)</f>
        <v>475</v>
      </c>
      <c r="S66" s="66">
        <f>SUMIF(B3:B61, "Europe", S3:S61)</f>
        <v>34549</v>
      </c>
      <c r="T66" s="66"/>
      <c r="U66" s="66">
        <f>SUMIF(B3:B61, "Europe", U3:U61)</f>
        <v>1840</v>
      </c>
      <c r="V66" s="67"/>
      <c r="W66" s="66">
        <f>SUMIF(B3:B61, "Europe", W3:W61)</f>
        <v>38290</v>
      </c>
      <c r="X66" s="66">
        <f>SUMIF(B3:B61, "Europe", X3:X61)</f>
        <v>127</v>
      </c>
      <c r="Y66" s="68">
        <f>SUMIF(B3:B61, "Europe", Y3:Y61)</f>
        <v>365</v>
      </c>
      <c r="Z66" s="68">
        <f>SUMIF(B3:B61, "Europe", Z3:Z61)</f>
        <v>13598</v>
      </c>
      <c r="AA66" s="66">
        <f>SUMIF(B3:B61, "Europe", AA3:AA61)</f>
        <v>2152</v>
      </c>
      <c r="AB66" s="66">
        <f>SUMIF(B3:B61, "Europe", AB3:AB61)</f>
        <v>218</v>
      </c>
      <c r="AC66" s="66">
        <f>SUMIF(B3:B61, "Europe", AC3:AC61)</f>
        <v>5304</v>
      </c>
      <c r="AD66" s="68">
        <f>SUMIF(B3:B61, "Europe", AD3:AD61)</f>
        <v>1689</v>
      </c>
      <c r="AE66" s="84"/>
    </row>
    <row r="67" spans="1:47" ht="16" x14ac:dyDescent="0.2">
      <c r="A67" s="69"/>
      <c r="B67" s="70" t="s">
        <v>96</v>
      </c>
      <c r="C67" s="88">
        <f>C66/E66</f>
        <v>4.6727949223024728E-2</v>
      </c>
      <c r="D67" s="88">
        <f>D66/E66</f>
        <v>0.25979426570365505</v>
      </c>
      <c r="E67" s="77">
        <f>E66/E66</f>
        <v>1</v>
      </c>
      <c r="F67" s="88">
        <f>F66/K66</f>
        <v>0.20030283365779797</v>
      </c>
      <c r="G67" s="88">
        <f>G66/K66</f>
        <v>3.17975340687865E-2</v>
      </c>
      <c r="H67" s="88">
        <f>H66/K66</f>
        <v>0.67926670992861782</v>
      </c>
      <c r="I67" s="88">
        <f>I66/K66</f>
        <v>1.3131083711875406</v>
      </c>
      <c r="J67" s="88">
        <f>J66/K66</f>
        <v>3.5150335280121132E-2</v>
      </c>
      <c r="K67" s="76">
        <f>K66/K66</f>
        <v>1</v>
      </c>
      <c r="L67" s="75">
        <f>L66/N66</f>
        <v>5.3308823529411763E-2</v>
      </c>
      <c r="M67" s="75">
        <f>M66/N66</f>
        <v>4.3658088235294119E-3</v>
      </c>
      <c r="N67" s="76">
        <f>N66/N66</f>
        <v>1</v>
      </c>
      <c r="O67" s="75">
        <f>O66/N66</f>
        <v>5.032169117647059E-2</v>
      </c>
      <c r="P67" s="75">
        <f>P66/N66</f>
        <v>2.0220588235294119E-2</v>
      </c>
      <c r="Q67" s="75">
        <f>Q66/N66</f>
        <v>3.2022058823529411</v>
      </c>
      <c r="R67" s="75">
        <f>R66/N66</f>
        <v>0.10914522058823529</v>
      </c>
      <c r="S67" s="77">
        <f>S66/S66</f>
        <v>1</v>
      </c>
      <c r="T67" s="79"/>
      <c r="U67" s="79">
        <f>U66/S66</f>
        <v>5.3257691973718484E-2</v>
      </c>
      <c r="V67" s="79"/>
      <c r="W67" s="79">
        <f>W66/S66</f>
        <v>1.1082809922139569</v>
      </c>
      <c r="X67" s="75">
        <f>X66/S66</f>
        <v>3.6759385220990477E-3</v>
      </c>
      <c r="Y67" s="88">
        <f>Y66/S66</f>
        <v>1.0564705201308287E-2</v>
      </c>
      <c r="Z67" s="88">
        <f>Z66/S66</f>
        <v>0.39358592144490434</v>
      </c>
      <c r="AA67" s="80">
        <f>AA66/AA66</f>
        <v>1</v>
      </c>
      <c r="AB67" s="81">
        <f>AB66/AA66</f>
        <v>0.10130111524163568</v>
      </c>
      <c r="AC67" s="79">
        <f>AC66/AA66</f>
        <v>2.4646840148698885</v>
      </c>
      <c r="AD67" s="91">
        <f>AD66/AA66</f>
        <v>0.7848513011152416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1105</v>
      </c>
      <c r="D68" s="66">
        <f>SUMIF(B3:B61, "North America", D3:D61)</f>
        <v>4416</v>
      </c>
      <c r="E68" s="66">
        <f>SUMIF(B3:B61, "North America", E3:E61)</f>
        <v>11038</v>
      </c>
      <c r="F68" s="66">
        <f>SUMIF(B3:B61, "North America", F3:F61)</f>
        <v>13735</v>
      </c>
      <c r="G68" s="66">
        <f>SUMIF(B3:B61, "North America", G3:G61)</f>
        <v>3140</v>
      </c>
      <c r="H68" s="66">
        <f>SUMIF(B3:B61, "North America", H3:H61)</f>
        <v>19826</v>
      </c>
      <c r="I68" s="66">
        <f>SUMIF(B3:B61, "North America", I3:I61)</f>
        <v>33516</v>
      </c>
      <c r="J68" s="68">
        <f>SUMIF(B3:B61, "North America", J3:J61)</f>
        <v>1317</v>
      </c>
      <c r="K68" s="68">
        <f>SUMIF(B3:B61, "North America", K3:K61)</f>
        <v>31792</v>
      </c>
      <c r="L68" s="66">
        <f>SUMIF(B3:B61, "North America", L3:L61)</f>
        <v>874</v>
      </c>
      <c r="M68" s="66">
        <f>SUMIF(B3:B61, "North America", M3:M61)</f>
        <v>23</v>
      </c>
      <c r="N68" s="66">
        <f>SUMIF(B3:B61, "North America", N3:N61)</f>
        <v>2220</v>
      </c>
      <c r="O68" s="66">
        <f>SUMIF(B3:B61, "North America", O3:O61)</f>
        <v>126</v>
      </c>
      <c r="P68" s="66">
        <f>SUMIF(B3:B61, "North America", P3:P61)</f>
        <v>12</v>
      </c>
      <c r="Q68" s="66">
        <f>SUMIF(B3:B61, "North America", Q3:Q61)</f>
        <v>15272</v>
      </c>
      <c r="R68" s="66">
        <f>SUMIF(B3:B61, "North America", R3:R61)</f>
        <v>155</v>
      </c>
      <c r="S68" s="66">
        <f>SUMIF(B3:B61, "North America", S3:S61)</f>
        <v>43758</v>
      </c>
      <c r="T68" s="66"/>
      <c r="U68" s="66">
        <f>SUMIF(B3:B61, "North America", U3:U61)</f>
        <v>947</v>
      </c>
      <c r="V68" s="67"/>
      <c r="W68" s="66">
        <f>SUMIF(B3:B61, "North America", W3:W61)</f>
        <v>65793</v>
      </c>
      <c r="X68" s="66">
        <f>SUMIF(B3:B61, "North America", X3:X61)</f>
        <v>100</v>
      </c>
      <c r="Y68" s="68">
        <f>SUMIF(B3:B61, "North America", Y3:Y61)</f>
        <v>38</v>
      </c>
      <c r="Z68" s="68">
        <f>SUMIF(B3:B61, "North America", Z3:Z61)</f>
        <v>12511</v>
      </c>
      <c r="AA68" s="66">
        <f>SUMIF(B3:B61, "North America", AA3:AA61)</f>
        <v>1244</v>
      </c>
      <c r="AB68" s="66">
        <f>SUMIF(B3:B61, "North America", AB3:AB61)</f>
        <v>94</v>
      </c>
      <c r="AC68" s="66">
        <f>SUMIF(B3:B61, "North America", AC3:AC61)</f>
        <v>6111</v>
      </c>
      <c r="AD68" s="68">
        <f>SUMIF(B3:B61, "North America", AD3:AD61)</f>
        <v>1571</v>
      </c>
      <c r="AE68" s="84"/>
    </row>
    <row r="69" spans="1:47" ht="16" x14ac:dyDescent="0.2">
      <c r="A69" s="69"/>
      <c r="B69" s="70" t="s">
        <v>96</v>
      </c>
      <c r="C69" s="88">
        <f>C68/E68</f>
        <v>0.10010871534698315</v>
      </c>
      <c r="D69" s="88">
        <f>D68/E68</f>
        <v>0.40007247689798875</v>
      </c>
      <c r="E69" s="77">
        <f>E68/E68</f>
        <v>1</v>
      </c>
      <c r="F69" s="88">
        <f>F68/K68</f>
        <v>0.43202692501258178</v>
      </c>
      <c r="G69" s="88">
        <f>G68/K68</f>
        <v>9.8766985405133373E-2</v>
      </c>
      <c r="H69" s="88">
        <f>H68/K68</f>
        <v>0.62361600402617012</v>
      </c>
      <c r="I69" s="88">
        <f>I68/K68</f>
        <v>1.0542274786109713</v>
      </c>
      <c r="J69" s="88">
        <f>J68/K68</f>
        <v>4.1425515853044791E-2</v>
      </c>
      <c r="K69" s="76">
        <f>K68/K68</f>
        <v>1</v>
      </c>
      <c r="L69" s="75">
        <f>L68/N68</f>
        <v>0.39369369369369367</v>
      </c>
      <c r="M69" s="75">
        <f>M68/N68</f>
        <v>1.036036036036036E-2</v>
      </c>
      <c r="N69" s="76">
        <f>N68/N68</f>
        <v>1</v>
      </c>
      <c r="O69" s="75">
        <f>O68/N68</f>
        <v>5.675675675675676E-2</v>
      </c>
      <c r="P69" s="75">
        <f>P68/N68</f>
        <v>5.4054054054054057E-3</v>
      </c>
      <c r="Q69" s="75">
        <f>Q68/N68</f>
        <v>6.8792792792792792</v>
      </c>
      <c r="R69" s="75">
        <f>R68/N68</f>
        <v>6.9819819819819814E-2</v>
      </c>
      <c r="S69" s="77">
        <f>S68/S68</f>
        <v>1</v>
      </c>
      <c r="T69" s="79"/>
      <c r="U69" s="79">
        <f>U68/S68</f>
        <v>2.1641756935874584E-2</v>
      </c>
      <c r="V69" s="79"/>
      <c r="W69" s="79">
        <f>W68/S68</f>
        <v>1.5035650623885919</v>
      </c>
      <c r="X69" s="75">
        <f>X68/S68</f>
        <v>2.2852964029434616E-3</v>
      </c>
      <c r="Y69" s="88">
        <f>Y68/S68</f>
        <v>8.6841263311851545E-4</v>
      </c>
      <c r="Z69" s="88">
        <f>Z68/S68</f>
        <v>0.28591343297225652</v>
      </c>
      <c r="AA69" s="80">
        <f>AA68/AA68</f>
        <v>1</v>
      </c>
      <c r="AB69" s="81">
        <f>AB68/AA68</f>
        <v>7.5562700964630219E-2</v>
      </c>
      <c r="AC69" s="79">
        <f>AC68/AA68</f>
        <v>4.912379421221865</v>
      </c>
      <c r="AD69" s="91">
        <f>AD68/AA68</f>
        <v>1.2628617363344052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37</v>
      </c>
      <c r="D70" s="66">
        <f>SUMIF(B3:B61, "South America", D3:D61)</f>
        <v>214</v>
      </c>
      <c r="E70" s="66">
        <f>SUMIF(B3:B61, "South America", E3:E61)</f>
        <v>1221</v>
      </c>
      <c r="F70" s="66">
        <f>SUMIF(B3:B61, "South America", F3:F61)</f>
        <v>389</v>
      </c>
      <c r="G70" s="66">
        <f>SUMIF(B3:B61, "South America", G3:G61)</f>
        <v>41</v>
      </c>
      <c r="H70" s="66">
        <f>SUMIF(B3:B61, "South America", H3:H61)</f>
        <v>2172</v>
      </c>
      <c r="I70" s="66">
        <f>SUMIF(B3:B61, "South America", I3:I61)</f>
        <v>3931</v>
      </c>
      <c r="J70" s="68">
        <f>SUMIF(B3:B61, "South America", J3:J61)</f>
        <v>43</v>
      </c>
      <c r="K70" s="68">
        <f>SUMIF(B3:B61, "South America", K3:K61)</f>
        <v>2791</v>
      </c>
      <c r="L70" s="66">
        <f>SUMIF(B3:B61, "South America", L3:L61)</f>
        <v>20</v>
      </c>
      <c r="M70" s="66">
        <f>SUMIF(B3:B61, "South America", M3:M61)</f>
        <v>0</v>
      </c>
      <c r="N70" s="66">
        <f>SUMIF(B3:B61, "South America", N3:N61)</f>
        <v>480</v>
      </c>
      <c r="O70" s="66">
        <f>SUMIF(B3:B61, "South America", O3:O61)</f>
        <v>42</v>
      </c>
      <c r="P70" s="66">
        <f>SUMIF(B3:B61, "South America", P3:P61)</f>
        <v>4</v>
      </c>
      <c r="Q70" s="66">
        <f>SUMIF(B3:B61, "South America", Q3:Q61)</f>
        <v>2068</v>
      </c>
      <c r="R70" s="66">
        <f>SUMIF(B3:B61, "South America", R3:R61)</f>
        <v>75</v>
      </c>
      <c r="S70" s="66">
        <f>SUMIF(B3:B61, "South America", S3:S61)</f>
        <v>6504</v>
      </c>
      <c r="T70" s="66"/>
      <c r="U70" s="66">
        <f>SUMIF(B3:B61, "South America", U3:U61)</f>
        <v>344</v>
      </c>
      <c r="V70" s="67"/>
      <c r="W70" s="66">
        <f>SUMIF(B3:B61, "South America", W3:W61)</f>
        <v>6472</v>
      </c>
      <c r="X70" s="66">
        <f>SUMIF(B3:B61, "South America", X3:X61)</f>
        <v>21</v>
      </c>
      <c r="Y70" s="68">
        <f>SUMIF(B3:B61, "South America", Y3:Y61)</f>
        <v>9</v>
      </c>
      <c r="Z70" s="68">
        <f>SUMIF(B3:B61, "South America", Z3:Z61)</f>
        <v>1909</v>
      </c>
      <c r="AA70" s="66">
        <f>SUMIF(B3:B61, "South America", AA3:AA61)</f>
        <v>745</v>
      </c>
      <c r="AB70" s="66">
        <f>SUMIF(B3:B61, "South America", AB3:AB61)</f>
        <v>17</v>
      </c>
      <c r="AC70" s="66">
        <f>SUMIF(B3:B61, "South America", AC3:AC61)</f>
        <v>1189</v>
      </c>
      <c r="AD70" s="68">
        <f>SUMIF(B3:B61, "South America", AD3:AD61)</f>
        <v>242</v>
      </c>
      <c r="AE70" s="84"/>
    </row>
    <row r="71" spans="1:47" ht="16" x14ac:dyDescent="0.2">
      <c r="A71" s="63"/>
      <c r="B71" s="70" t="s">
        <v>96</v>
      </c>
      <c r="C71" s="88">
        <f>C70/E70</f>
        <v>3.0303030303030304E-2</v>
      </c>
      <c r="D71" s="88">
        <f>D70/E70</f>
        <v>0.17526617526617527</v>
      </c>
      <c r="E71" s="77">
        <f>E70/E70</f>
        <v>1</v>
      </c>
      <c r="F71" s="88">
        <f>F70/K70</f>
        <v>0.13937656753851665</v>
      </c>
      <c r="G71" s="88">
        <f>G70/K70</f>
        <v>1.46900752418488E-2</v>
      </c>
      <c r="H71" s="88">
        <f>H70/K70</f>
        <v>0.77821569329989249</v>
      </c>
      <c r="I71" s="88">
        <f>I70/K70</f>
        <v>1.4084557506270154</v>
      </c>
      <c r="J71" s="88">
        <f>J70/K70</f>
        <v>1.5406664278036546E-2</v>
      </c>
      <c r="K71" s="76">
        <f>K70/K70</f>
        <v>1</v>
      </c>
      <c r="L71" s="75">
        <f>L70/N70</f>
        <v>4.1666666666666664E-2</v>
      </c>
      <c r="M71" s="75">
        <f>M70/N70</f>
        <v>0</v>
      </c>
      <c r="N71" s="76">
        <f>N70/N70</f>
        <v>1</v>
      </c>
      <c r="O71" s="75">
        <f>O70/N70</f>
        <v>8.7499999999999994E-2</v>
      </c>
      <c r="P71" s="75">
        <f>P70/N70</f>
        <v>8.3333333333333332E-3</v>
      </c>
      <c r="Q71" s="75">
        <f>Q70/N70</f>
        <v>4.3083333333333336</v>
      </c>
      <c r="R71" s="75">
        <f>R70/N70</f>
        <v>0.15625</v>
      </c>
      <c r="S71" s="77">
        <f>S70/S70</f>
        <v>1</v>
      </c>
      <c r="T71" s="79"/>
      <c r="U71" s="79">
        <f>U70/S70</f>
        <v>5.2890528905289051E-2</v>
      </c>
      <c r="V71" s="79"/>
      <c r="W71" s="79">
        <f>W70/S70</f>
        <v>0.99507995079950795</v>
      </c>
      <c r="X71" s="75">
        <f>X70/S70</f>
        <v>3.2287822878228783E-3</v>
      </c>
      <c r="Y71" s="88">
        <f>Y70/S70</f>
        <v>1.3837638376383763E-3</v>
      </c>
      <c r="Z71" s="88">
        <f>Z70/S70</f>
        <v>0.29351168511685116</v>
      </c>
      <c r="AA71" s="80">
        <f>AA70/AA70</f>
        <v>1</v>
      </c>
      <c r="AB71" s="81">
        <f>AB70/AA70</f>
        <v>2.2818791946308724E-2</v>
      </c>
      <c r="AC71" s="79">
        <f>AC70/AA70</f>
        <v>1.595973154362416</v>
      </c>
      <c r="AD71" s="91">
        <f>AD70/AA70</f>
        <v>0.32483221476510066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203</v>
      </c>
      <c r="D72" s="66">
        <f>SUMIF(B3:B61, "Asia &amp; Pacific", D3:D61)</f>
        <v>2001</v>
      </c>
      <c r="E72" s="66">
        <f>SUMIF(B3:B61, "Asia &amp; Pacific", E3:E61)</f>
        <v>4278</v>
      </c>
      <c r="F72" s="66">
        <f>SUMIF(B3:B61, "Asia &amp; Pacific", F3:F61)</f>
        <v>3612</v>
      </c>
      <c r="G72" s="66">
        <f>SUMIF(B3:B61, "Asia &amp; Pacific", G3:G61)</f>
        <v>617</v>
      </c>
      <c r="H72" s="66">
        <f>SUMIF(B3:B61, "Asia &amp; Pacific", H3:H61)</f>
        <v>11883</v>
      </c>
      <c r="I72" s="66">
        <f>SUMIF(B3:B61, "Asia &amp; Pacific", I3:I61)</f>
        <v>25360</v>
      </c>
      <c r="J72" s="68">
        <f>SUMIF(B3:B61, "Asia &amp; Pacific", J3:J61)</f>
        <v>395</v>
      </c>
      <c r="K72" s="68">
        <f>SUMIF(B3:B61, "Asia &amp; Pacific", K3:K61)</f>
        <v>10485</v>
      </c>
      <c r="L72" s="66">
        <f>SUMIF(B3:B61, "Asia &amp; Pacific", L3:L61)</f>
        <v>160</v>
      </c>
      <c r="M72" s="66">
        <f>SUMIF(B3:B61, "Asia &amp; Pacific", M3:M61)</f>
        <v>29</v>
      </c>
      <c r="N72" s="66">
        <f>SUMIF(B3:B61, "Asia &amp; Pacific", N3:N61)</f>
        <v>1894</v>
      </c>
      <c r="O72" s="66">
        <f>SUMIF(B3:B61, "Asia &amp; Pacific", O3:O61)</f>
        <v>55</v>
      </c>
      <c r="P72" s="66">
        <f>SUMIF(B3:B61, "Asia &amp; Pacific", P3:P61)</f>
        <v>8</v>
      </c>
      <c r="Q72" s="66">
        <f>SUMIF(B3:B61, "Asia &amp; Pacific", Q3:Q61)</f>
        <v>11010</v>
      </c>
      <c r="R72" s="66">
        <f>SUMIF(B3:B61, "Asia &amp; Pacific", R3:R61)</f>
        <v>38</v>
      </c>
      <c r="S72" s="66">
        <f>SUMIF(B3:B61, "Asia &amp; Pacific", S3:S61)</f>
        <v>25249</v>
      </c>
      <c r="T72" s="66"/>
      <c r="U72" s="66">
        <f>SUMIF(B3:B61, "Asia &amp; Pacific", U3:U61)</f>
        <v>791</v>
      </c>
      <c r="V72" s="67"/>
      <c r="W72" s="66">
        <f>SUMIF(B3:B61, "Asia &amp; Pacific", W3:W61)</f>
        <v>24901</v>
      </c>
      <c r="X72" s="66">
        <f>SUMIF(B3:B61, "Asia &amp; Pacific", X3:X61)</f>
        <v>38</v>
      </c>
      <c r="Y72" s="68">
        <f>SUMIF(B3:B61, "Asia &amp; Pacific", Y3:Y61)</f>
        <v>69</v>
      </c>
      <c r="Z72" s="68">
        <f>SUMIF(B3:B61, "Asia &amp; Pacific", Z3:Z61)</f>
        <v>5657</v>
      </c>
      <c r="AA72" s="66">
        <f>SUMIF(B3:B61, "Asia &amp; Pacific", AA3:AA61)</f>
        <v>2553</v>
      </c>
      <c r="AB72" s="66">
        <f>SUMIF(B3:B61, "Asia &amp; Pacific", AB3:AB61)</f>
        <v>61</v>
      </c>
      <c r="AC72" s="66">
        <f>SUMIF(B3:B61, "Asia &amp; Pacific", AC3:AC61)</f>
        <v>5023</v>
      </c>
      <c r="AD72" s="68">
        <f>SUMIF(B3:B61, "Asia &amp; Pacific", AD3:AD61)</f>
        <v>784</v>
      </c>
      <c r="AE72" s="63"/>
    </row>
    <row r="73" spans="1:47" ht="16" x14ac:dyDescent="0.2">
      <c r="A73" s="63"/>
      <c r="B73" s="70" t="s">
        <v>96</v>
      </c>
      <c r="C73" s="88">
        <f>C72/E72</f>
        <v>4.7452080411407201E-2</v>
      </c>
      <c r="D73" s="88">
        <f>D72/E72</f>
        <v>0.46774193548387094</v>
      </c>
      <c r="E73" s="77">
        <f>E72/E72</f>
        <v>1</v>
      </c>
      <c r="F73" s="88">
        <f>F72/K72</f>
        <v>0.34449213161659514</v>
      </c>
      <c r="G73" s="88">
        <f>G72/K72</f>
        <v>5.8845970433953267E-2</v>
      </c>
      <c r="H73" s="88">
        <f>H72/K72</f>
        <v>1.1333333333333333</v>
      </c>
      <c r="I73" s="88">
        <f>I72/K72</f>
        <v>2.4186933714830712</v>
      </c>
      <c r="J73" s="88">
        <f>J72/K72</f>
        <v>3.7672865999046255E-2</v>
      </c>
      <c r="K73" s="76">
        <f>K72/K72</f>
        <v>1</v>
      </c>
      <c r="L73" s="75">
        <f>L72/N72</f>
        <v>8.4477296726504753E-2</v>
      </c>
      <c r="M73" s="75">
        <f>M72/N72</f>
        <v>1.5311510031678986E-2</v>
      </c>
      <c r="N73" s="76">
        <f>N72/N72</f>
        <v>1</v>
      </c>
      <c r="O73" s="75">
        <f>O72/N72</f>
        <v>2.903907074973601E-2</v>
      </c>
      <c r="P73" s="75">
        <f>P72/N72</f>
        <v>4.2238648363252373E-3</v>
      </c>
      <c r="Q73" s="75">
        <f>Q72/N72</f>
        <v>5.8130939809926083</v>
      </c>
      <c r="R73" s="75">
        <f>R72/N72</f>
        <v>2.0063357972544878E-2</v>
      </c>
      <c r="S73" s="77">
        <f>S72/S72</f>
        <v>1</v>
      </c>
      <c r="T73" s="79"/>
      <c r="U73" s="79">
        <f>U72/S72</f>
        <v>3.1327973385084557E-2</v>
      </c>
      <c r="V73" s="79"/>
      <c r="W73" s="79">
        <f>W72/S72</f>
        <v>0.98621727593172004</v>
      </c>
      <c r="X73" s="75">
        <f>X72/S72</f>
        <v>1.5050100994098777E-3</v>
      </c>
      <c r="Y73" s="88">
        <f>Y72/S72</f>
        <v>2.732781496296883E-3</v>
      </c>
      <c r="Z73" s="88">
        <f>Z72/S72</f>
        <v>0.22404847716741258</v>
      </c>
      <c r="AA73" s="80">
        <f>AA72/AA72</f>
        <v>1</v>
      </c>
      <c r="AB73" s="81">
        <f>AB72/AA72</f>
        <v>2.3893458676067372E-2</v>
      </c>
      <c r="AC73" s="79">
        <f>AC72/AA72</f>
        <v>1.9674892283587935</v>
      </c>
      <c r="AD73" s="91">
        <f>AD72/AA72</f>
        <v>0.30708969839404621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40</v>
      </c>
      <c r="E74" s="66">
        <f>SUMIF(B3:B61, "Africa", E3:E61)</f>
        <v>231</v>
      </c>
      <c r="F74" s="66">
        <f>SUMIF(B3:B61, "Africa", F3:F61)</f>
        <v>100</v>
      </c>
      <c r="G74" s="66">
        <f>SUMIF(B3:B61, "Africa", G3:G61)</f>
        <v>23</v>
      </c>
      <c r="H74" s="66">
        <f>SUMIF(B3:B61, "Africa", H3:H61)</f>
        <v>395</v>
      </c>
      <c r="I74" s="66">
        <f>SUMIF(B3:B61, "Africa", I3:I61)</f>
        <v>884</v>
      </c>
      <c r="J74" s="68">
        <f>SUMIF(B3:B61, "Africa", J3:J61)</f>
        <v>12</v>
      </c>
      <c r="K74" s="68">
        <f>SUMIF(B3:B61, "Africa", K3:K61)</f>
        <v>583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146</v>
      </c>
      <c r="O74" s="66">
        <f>SUMIF(B3:B61, "Africa", O3:O61)</f>
        <v>8</v>
      </c>
      <c r="P74" s="66">
        <f>SUMIF(B3:B61, "Africa", P3:P61)</f>
        <v>4</v>
      </c>
      <c r="Q74" s="66">
        <f>SUMIF(B3:B61, "Africa", Q3:Q61)</f>
        <v>286</v>
      </c>
      <c r="R74" s="66">
        <f>SUMIF(B3:B61, "Africa", R3:R61)</f>
        <v>17</v>
      </c>
      <c r="S74" s="66">
        <f>SUMIF(B3:B61, "Africa", S3:S61)</f>
        <v>1279</v>
      </c>
      <c r="T74" s="66"/>
      <c r="U74" s="66">
        <f>SUMIF(B3:B61, "Africa", U3:U61)</f>
        <v>54</v>
      </c>
      <c r="V74" s="67"/>
      <c r="W74" s="66">
        <f>SUMIF(B3:B61, "Africa", W3:W61)</f>
        <v>969</v>
      </c>
      <c r="X74" s="66">
        <f>SUMIF(B3:B61, "Africa", X3:X61)</f>
        <v>0</v>
      </c>
      <c r="Y74" s="68">
        <f>SUMIF(B3:B61, "Africa", Y3:Y61)</f>
        <v>1</v>
      </c>
      <c r="Z74" s="68">
        <f>SUMIF(B3:B61, "Africa", Z3:Z61)</f>
        <v>314</v>
      </c>
      <c r="AA74" s="66">
        <f>SUMIF(B3:B61, "Africa", AA3:AA61)</f>
        <v>150</v>
      </c>
      <c r="AB74" s="66">
        <f>SUMIF(B3:B61, "Africa", AB3:AB61)</f>
        <v>4</v>
      </c>
      <c r="AC74" s="66">
        <f>SUMIF(B3:B61, "Africa", AC3:AC61)</f>
        <v>219</v>
      </c>
      <c r="AD74" s="68">
        <f>SUMIF(B3:B61, "Africa", AD3:AD61)</f>
        <v>105</v>
      </c>
      <c r="AE74" s="63"/>
    </row>
    <row r="75" spans="1:47" ht="16" x14ac:dyDescent="0.2">
      <c r="A75" s="63"/>
      <c r="B75" s="70" t="s">
        <v>96</v>
      </c>
      <c r="C75" s="88">
        <f>C74/E74</f>
        <v>3.896103896103896E-2</v>
      </c>
      <c r="D75" s="88">
        <f>D74/E74</f>
        <v>0.17316017316017315</v>
      </c>
      <c r="E75" s="77">
        <f>E74/E74</f>
        <v>1</v>
      </c>
      <c r="F75" s="88">
        <f>F74/K74</f>
        <v>0.17152658662092624</v>
      </c>
      <c r="G75" s="88">
        <f>G74/K74</f>
        <v>3.9451114922813037E-2</v>
      </c>
      <c r="H75" s="88">
        <f>H74/K74</f>
        <v>0.6775300171526587</v>
      </c>
      <c r="I75" s="88">
        <f>I74/K74</f>
        <v>1.516295025728988</v>
      </c>
      <c r="J75" s="88">
        <f>J74/K74</f>
        <v>2.0583190394511151E-2</v>
      </c>
      <c r="K75" s="76">
        <f>K74/K74</f>
        <v>1</v>
      </c>
      <c r="L75" s="75">
        <f>L74/N74</f>
        <v>6.8493150684931503E-3</v>
      </c>
      <c r="M75" s="75">
        <f>M74/N74</f>
        <v>0</v>
      </c>
      <c r="N75" s="76">
        <f>N74/N74</f>
        <v>1</v>
      </c>
      <c r="O75" s="75">
        <f>O74/N74</f>
        <v>5.4794520547945202E-2</v>
      </c>
      <c r="P75" s="75">
        <f>P74/N74</f>
        <v>2.7397260273972601E-2</v>
      </c>
      <c r="Q75" s="75">
        <f>Q74/N74</f>
        <v>1.9589041095890412</v>
      </c>
      <c r="R75" s="75">
        <f>R74/N74</f>
        <v>0.11643835616438356</v>
      </c>
      <c r="S75" s="77">
        <f>S74/S74</f>
        <v>1</v>
      </c>
      <c r="T75" s="79"/>
      <c r="U75" s="79">
        <f>U74/S74</f>
        <v>4.2220484753713837E-2</v>
      </c>
      <c r="V75" s="79"/>
      <c r="W75" s="79">
        <f>W74/S74</f>
        <v>0.75762314308053169</v>
      </c>
      <c r="X75" s="75">
        <f>X74/S74</f>
        <v>0</v>
      </c>
      <c r="Y75" s="88">
        <f>Y74/S74</f>
        <v>7.8186082877247849E-4</v>
      </c>
      <c r="Z75" s="88">
        <f>Z74/S74</f>
        <v>0.24550430023455824</v>
      </c>
      <c r="AA75" s="80">
        <f>AA74/AA74</f>
        <v>1</v>
      </c>
      <c r="AB75" s="81">
        <f>AB74/AA74</f>
        <v>2.6666666666666668E-2</v>
      </c>
      <c r="AC75" s="79">
        <f>AC74/AA74</f>
        <v>1.46</v>
      </c>
      <c r="AD75" s="91">
        <f>AD74/AA74</f>
        <v>0.7</v>
      </c>
      <c r="AE75" s="63"/>
    </row>
    <row r="78" spans="1:47" ht="24" x14ac:dyDescent="0.2">
      <c r="A78" s="143" t="s">
        <v>154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Y1"/>
    <mergeCell ref="AA1:AD1"/>
  </mergeCells>
  <hyperlinks>
    <hyperlink ref="C79:J79" r:id="rId1" display=" https://betterprojectsfaster.com/guide/java-full-stack-report-2023-01/the-index" xr:uid="{89416637-7644-7E4D-A0C4-A12FB48D1120}"/>
    <hyperlink ref="C79:AD79" r:id="rId2" display="https://betterprojectsfaster.com/guide/java-tech-popularity-index-2023-Q2/the-index" xr:uid="{F8BB5C60-9C20-894C-8ECC-B5ACBC2D710C}"/>
  </hyperlinks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464C-DC35-444F-A66D-DB228DE1A0A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8" t="s">
        <v>140</v>
      </c>
      <c r="D1" s="138"/>
      <c r="E1" s="138"/>
      <c r="F1" s="142" t="s">
        <v>141</v>
      </c>
      <c r="G1" s="138"/>
      <c r="H1" s="138"/>
      <c r="I1" s="138"/>
      <c r="J1" s="138"/>
      <c r="K1" s="139"/>
      <c r="L1" s="142" t="s">
        <v>142</v>
      </c>
      <c r="M1" s="138"/>
      <c r="N1" s="138"/>
      <c r="O1" s="138"/>
      <c r="P1" s="138"/>
      <c r="Q1" s="138"/>
      <c r="R1" s="139"/>
      <c r="S1" s="142" t="s">
        <v>143</v>
      </c>
      <c r="T1" s="138"/>
      <c r="U1" s="138"/>
      <c r="V1" s="138"/>
      <c r="W1" s="138"/>
      <c r="X1" s="138"/>
      <c r="Y1" s="139"/>
      <c r="Z1" s="129"/>
      <c r="AA1" s="138" t="s">
        <v>144</v>
      </c>
      <c r="AB1" s="138"/>
      <c r="AC1" s="138"/>
      <c r="AD1" s="138"/>
      <c r="AE1" s="152" t="s">
        <v>145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5</v>
      </c>
      <c r="D3" s="101">
        <v>27</v>
      </c>
      <c r="E3" s="101">
        <v>159</v>
      </c>
      <c r="F3" s="101">
        <v>72</v>
      </c>
      <c r="G3" s="101">
        <v>6</v>
      </c>
      <c r="H3" s="101">
        <v>345</v>
      </c>
      <c r="I3" s="101">
        <v>595</v>
      </c>
      <c r="J3" s="101">
        <v>8</v>
      </c>
      <c r="K3" s="101">
        <v>378</v>
      </c>
      <c r="L3" s="101">
        <v>2</v>
      </c>
      <c r="M3" s="101">
        <v>0</v>
      </c>
      <c r="N3" s="101">
        <v>39</v>
      </c>
      <c r="O3" s="101">
        <v>4</v>
      </c>
      <c r="P3" s="101">
        <v>0</v>
      </c>
      <c r="Q3" s="101">
        <v>260</v>
      </c>
      <c r="R3" s="101">
        <v>5</v>
      </c>
      <c r="S3" s="101">
        <v>995</v>
      </c>
      <c r="T3" s="101">
        <v>33</v>
      </c>
      <c r="U3" s="101">
        <v>33</v>
      </c>
      <c r="V3" s="101">
        <v>960</v>
      </c>
      <c r="W3" s="101">
        <v>960</v>
      </c>
      <c r="X3" s="101">
        <v>2</v>
      </c>
      <c r="Y3" s="101">
        <v>6</v>
      </c>
      <c r="Z3" s="101">
        <v>266</v>
      </c>
      <c r="AA3" s="101">
        <v>72</v>
      </c>
      <c r="AB3" s="101">
        <v>2</v>
      </c>
      <c r="AC3" s="101">
        <v>182</v>
      </c>
      <c r="AD3" s="101">
        <v>34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125</v>
      </c>
      <c r="E4" s="101">
        <v>437</v>
      </c>
      <c r="F4" s="101">
        <v>131</v>
      </c>
      <c r="G4" s="101">
        <v>18</v>
      </c>
      <c r="H4" s="101">
        <v>379</v>
      </c>
      <c r="I4" s="101">
        <v>670</v>
      </c>
      <c r="J4" s="101">
        <v>17</v>
      </c>
      <c r="K4" s="101">
        <v>775</v>
      </c>
      <c r="L4" s="101">
        <v>22</v>
      </c>
      <c r="M4" s="101">
        <v>1</v>
      </c>
      <c r="N4" s="101">
        <v>56</v>
      </c>
      <c r="O4" s="101">
        <v>3</v>
      </c>
      <c r="P4" s="101">
        <v>0</v>
      </c>
      <c r="Q4" s="101">
        <v>555</v>
      </c>
      <c r="R4" s="101">
        <v>1</v>
      </c>
      <c r="S4" s="101">
        <v>1246</v>
      </c>
      <c r="T4" s="101">
        <v>18</v>
      </c>
      <c r="U4" s="101">
        <v>18</v>
      </c>
      <c r="V4" s="101">
        <v>2058</v>
      </c>
      <c r="W4" s="101">
        <v>2058</v>
      </c>
      <c r="X4" s="101">
        <v>2</v>
      </c>
      <c r="Y4" s="101">
        <v>0</v>
      </c>
      <c r="Z4" s="101">
        <v>521</v>
      </c>
      <c r="AA4" s="101">
        <v>40</v>
      </c>
      <c r="AB4" s="101">
        <v>4</v>
      </c>
      <c r="AC4" s="101">
        <v>232</v>
      </c>
      <c r="AD4" s="101">
        <v>69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33</v>
      </c>
      <c r="E5" s="101">
        <v>161</v>
      </c>
      <c r="F5" s="101">
        <v>31</v>
      </c>
      <c r="G5" s="101">
        <v>3</v>
      </c>
      <c r="H5" s="101">
        <v>146</v>
      </c>
      <c r="I5" s="101">
        <v>381</v>
      </c>
      <c r="J5" s="101">
        <v>4</v>
      </c>
      <c r="K5" s="101">
        <v>253</v>
      </c>
      <c r="L5" s="101">
        <v>0</v>
      </c>
      <c r="M5" s="101">
        <v>0</v>
      </c>
      <c r="N5" s="101">
        <v>144</v>
      </c>
      <c r="O5" s="101">
        <v>1</v>
      </c>
      <c r="P5" s="101">
        <v>2</v>
      </c>
      <c r="Q5" s="101">
        <v>201</v>
      </c>
      <c r="R5" s="101">
        <v>4</v>
      </c>
      <c r="S5" s="101">
        <v>931</v>
      </c>
      <c r="T5" s="101">
        <v>70</v>
      </c>
      <c r="U5" s="101">
        <v>70</v>
      </c>
      <c r="V5" s="101">
        <v>597</v>
      </c>
      <c r="W5" s="101">
        <v>597</v>
      </c>
      <c r="X5" s="101">
        <v>1</v>
      </c>
      <c r="Y5" s="101">
        <v>14</v>
      </c>
      <c r="Z5" s="101">
        <v>307</v>
      </c>
      <c r="AA5" s="101">
        <v>43</v>
      </c>
      <c r="AB5" s="101">
        <v>3</v>
      </c>
      <c r="AC5" s="101">
        <v>76</v>
      </c>
      <c r="AD5" s="101">
        <v>50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2</v>
      </c>
      <c r="I6" s="101">
        <v>4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1</v>
      </c>
      <c r="U6" s="101">
        <v>1</v>
      </c>
      <c r="V6" s="101">
        <v>5</v>
      </c>
      <c r="W6" s="101">
        <v>5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9</v>
      </c>
      <c r="D7" s="101">
        <v>59</v>
      </c>
      <c r="E7" s="101">
        <v>80</v>
      </c>
      <c r="F7" s="101">
        <v>32</v>
      </c>
      <c r="G7" s="101">
        <v>6</v>
      </c>
      <c r="H7" s="101">
        <v>207</v>
      </c>
      <c r="I7" s="101">
        <v>427</v>
      </c>
      <c r="J7" s="101">
        <v>22</v>
      </c>
      <c r="K7" s="101">
        <v>283</v>
      </c>
      <c r="L7" s="101">
        <v>6</v>
      </c>
      <c r="M7" s="101">
        <v>1</v>
      </c>
      <c r="N7" s="101">
        <v>67</v>
      </c>
      <c r="O7" s="101">
        <v>4</v>
      </c>
      <c r="P7" s="101">
        <v>1</v>
      </c>
      <c r="Q7" s="101">
        <v>252</v>
      </c>
      <c r="R7" s="101">
        <v>17</v>
      </c>
      <c r="S7" s="101">
        <v>999</v>
      </c>
      <c r="T7" s="101">
        <v>30</v>
      </c>
      <c r="U7" s="101">
        <v>30</v>
      </c>
      <c r="V7" s="101">
        <v>704</v>
      </c>
      <c r="W7" s="101">
        <v>704</v>
      </c>
      <c r="X7" s="101">
        <v>14</v>
      </c>
      <c r="Y7" s="101">
        <v>28</v>
      </c>
      <c r="Z7" s="101">
        <v>68</v>
      </c>
      <c r="AA7" s="101">
        <v>32</v>
      </c>
      <c r="AB7" s="101">
        <v>7</v>
      </c>
      <c r="AC7" s="101">
        <v>108</v>
      </c>
      <c r="AD7" s="101">
        <v>65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36</v>
      </c>
      <c r="D8" s="101">
        <v>100</v>
      </c>
      <c r="E8" s="101">
        <v>741</v>
      </c>
      <c r="F8" s="101">
        <v>247</v>
      </c>
      <c r="G8" s="101">
        <v>13</v>
      </c>
      <c r="H8" s="101">
        <v>1328</v>
      </c>
      <c r="I8" s="101">
        <v>1963</v>
      </c>
      <c r="J8" s="101">
        <v>25</v>
      </c>
      <c r="K8" s="101">
        <v>1494</v>
      </c>
      <c r="L8" s="101">
        <v>4</v>
      </c>
      <c r="M8" s="101">
        <v>0</v>
      </c>
      <c r="N8" s="101">
        <v>247</v>
      </c>
      <c r="O8" s="101">
        <v>40</v>
      </c>
      <c r="P8" s="101">
        <v>4</v>
      </c>
      <c r="Q8" s="101">
        <v>1343</v>
      </c>
      <c r="R8" s="101">
        <v>60</v>
      </c>
      <c r="S8" s="101">
        <v>2928</v>
      </c>
      <c r="T8" s="101">
        <v>273</v>
      </c>
      <c r="U8" s="101">
        <v>273</v>
      </c>
      <c r="V8" s="101">
        <v>2485</v>
      </c>
      <c r="W8" s="101">
        <v>2485</v>
      </c>
      <c r="X8" s="101">
        <v>10</v>
      </c>
      <c r="Y8" s="101">
        <v>7</v>
      </c>
      <c r="Z8" s="101">
        <v>941</v>
      </c>
      <c r="AA8" s="101">
        <v>554</v>
      </c>
      <c r="AB8" s="101">
        <v>14</v>
      </c>
      <c r="AC8" s="101">
        <v>649</v>
      </c>
      <c r="AD8" s="101">
        <v>179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308</v>
      </c>
      <c r="E9" s="101">
        <v>749</v>
      </c>
      <c r="F9" s="101">
        <v>512</v>
      </c>
      <c r="G9" s="101">
        <v>78</v>
      </c>
      <c r="H9" s="101">
        <v>1405</v>
      </c>
      <c r="I9" s="101">
        <v>2383</v>
      </c>
      <c r="J9" s="101">
        <v>43</v>
      </c>
      <c r="K9" s="101">
        <v>2007</v>
      </c>
      <c r="L9" s="101">
        <v>17</v>
      </c>
      <c r="M9" s="101">
        <v>1</v>
      </c>
      <c r="N9" s="101">
        <v>125</v>
      </c>
      <c r="O9" s="101">
        <v>8</v>
      </c>
      <c r="P9" s="101">
        <v>1</v>
      </c>
      <c r="Q9" s="101">
        <v>1099</v>
      </c>
      <c r="R9" s="101">
        <v>14</v>
      </c>
      <c r="S9" s="101">
        <v>2902</v>
      </c>
      <c r="T9" s="101">
        <v>51</v>
      </c>
      <c r="U9" s="101">
        <v>51</v>
      </c>
      <c r="V9" s="101">
        <v>4206</v>
      </c>
      <c r="W9" s="101">
        <v>4206</v>
      </c>
      <c r="X9" s="101">
        <v>16</v>
      </c>
      <c r="Y9" s="101">
        <v>7</v>
      </c>
      <c r="Z9" s="101">
        <v>265</v>
      </c>
      <c r="AA9" s="101">
        <v>167</v>
      </c>
      <c r="AB9" s="101">
        <v>2</v>
      </c>
      <c r="AC9" s="101">
        <v>563</v>
      </c>
      <c r="AD9" s="101">
        <v>103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9</v>
      </c>
      <c r="E10" s="101">
        <v>82</v>
      </c>
      <c r="F10" s="101">
        <v>13</v>
      </c>
      <c r="G10" s="101">
        <v>2</v>
      </c>
      <c r="H10" s="101">
        <v>172</v>
      </c>
      <c r="I10" s="101">
        <v>393</v>
      </c>
      <c r="J10" s="101">
        <v>0</v>
      </c>
      <c r="K10" s="101">
        <v>286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272</v>
      </c>
      <c r="R10" s="101">
        <v>3</v>
      </c>
      <c r="S10" s="101">
        <v>716</v>
      </c>
      <c r="T10" s="101">
        <v>31</v>
      </c>
      <c r="U10" s="101">
        <v>31</v>
      </c>
      <c r="V10" s="101">
        <v>569</v>
      </c>
      <c r="W10" s="101">
        <v>569</v>
      </c>
      <c r="X10" s="101">
        <v>0</v>
      </c>
      <c r="Y10" s="101">
        <v>0</v>
      </c>
      <c r="Z10" s="101">
        <v>129</v>
      </c>
      <c r="AA10" s="101">
        <v>45</v>
      </c>
      <c r="AB10" s="101">
        <v>1</v>
      </c>
      <c r="AC10" s="101">
        <v>78</v>
      </c>
      <c r="AD10" s="101">
        <v>10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20</v>
      </c>
      <c r="E11" s="101">
        <v>75</v>
      </c>
      <c r="F11" s="101">
        <v>33</v>
      </c>
      <c r="G11" s="101">
        <v>8</v>
      </c>
      <c r="H11" s="101">
        <v>150</v>
      </c>
      <c r="I11" s="101">
        <v>353</v>
      </c>
      <c r="J11" s="101">
        <v>0</v>
      </c>
      <c r="K11" s="101">
        <v>207</v>
      </c>
      <c r="L11" s="101">
        <v>3</v>
      </c>
      <c r="M11" s="101">
        <v>0</v>
      </c>
      <c r="N11" s="101">
        <v>36</v>
      </c>
      <c r="O11" s="101">
        <v>1</v>
      </c>
      <c r="P11" s="101">
        <v>0</v>
      </c>
      <c r="Q11" s="101">
        <v>169</v>
      </c>
      <c r="R11" s="101">
        <v>4</v>
      </c>
      <c r="S11" s="101">
        <v>660</v>
      </c>
      <c r="T11" s="101">
        <v>28</v>
      </c>
      <c r="U11" s="101">
        <v>28</v>
      </c>
      <c r="V11" s="101">
        <v>552</v>
      </c>
      <c r="W11" s="101">
        <v>552</v>
      </c>
      <c r="X11" s="101">
        <v>1</v>
      </c>
      <c r="Y11" s="101">
        <v>0</v>
      </c>
      <c r="Z11" s="101">
        <v>152</v>
      </c>
      <c r="AA11" s="101">
        <v>53</v>
      </c>
      <c r="AB11" s="101">
        <v>0</v>
      </c>
      <c r="AC11" s="101">
        <v>95</v>
      </c>
      <c r="AD11" s="101">
        <v>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19</v>
      </c>
      <c r="E12" s="101">
        <v>31</v>
      </c>
      <c r="F12" s="101">
        <v>13</v>
      </c>
      <c r="G12" s="101">
        <v>5</v>
      </c>
      <c r="H12" s="101">
        <v>76</v>
      </c>
      <c r="I12" s="101">
        <v>116</v>
      </c>
      <c r="J12" s="101">
        <v>2</v>
      </c>
      <c r="K12" s="101">
        <v>101</v>
      </c>
      <c r="L12" s="101">
        <v>2</v>
      </c>
      <c r="M12" s="101">
        <v>0</v>
      </c>
      <c r="N12" s="101">
        <v>10</v>
      </c>
      <c r="O12" s="101">
        <v>1</v>
      </c>
      <c r="P12" s="101">
        <v>0</v>
      </c>
      <c r="Q12" s="101">
        <v>38</v>
      </c>
      <c r="R12" s="101">
        <v>0</v>
      </c>
      <c r="S12" s="101">
        <v>215</v>
      </c>
      <c r="T12" s="101">
        <v>5</v>
      </c>
      <c r="U12" s="101">
        <v>5</v>
      </c>
      <c r="V12" s="101">
        <v>278</v>
      </c>
      <c r="W12" s="101">
        <v>278</v>
      </c>
      <c r="X12" s="101">
        <v>4</v>
      </c>
      <c r="Y12" s="101">
        <v>0</v>
      </c>
      <c r="Z12" s="101">
        <v>62</v>
      </c>
      <c r="AA12" s="101">
        <v>11</v>
      </c>
      <c r="AB12" s="101">
        <v>0</v>
      </c>
      <c r="AC12" s="101">
        <v>35</v>
      </c>
      <c r="AD12" s="101">
        <v>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4</v>
      </c>
      <c r="D13" s="101">
        <v>82</v>
      </c>
      <c r="E13" s="101">
        <v>232</v>
      </c>
      <c r="F13" s="101">
        <v>64</v>
      </c>
      <c r="G13" s="101">
        <v>19</v>
      </c>
      <c r="H13" s="101">
        <v>297</v>
      </c>
      <c r="I13" s="101">
        <v>659</v>
      </c>
      <c r="J13" s="101">
        <v>9</v>
      </c>
      <c r="K13" s="101">
        <v>555</v>
      </c>
      <c r="L13" s="101">
        <v>3</v>
      </c>
      <c r="M13" s="101">
        <v>2</v>
      </c>
      <c r="N13" s="101">
        <v>114</v>
      </c>
      <c r="O13" s="101">
        <v>13</v>
      </c>
      <c r="P13" s="101">
        <v>0</v>
      </c>
      <c r="Q13" s="101">
        <v>233</v>
      </c>
      <c r="R13" s="101">
        <v>2</v>
      </c>
      <c r="S13" s="101">
        <v>572</v>
      </c>
      <c r="T13" s="101">
        <v>27</v>
      </c>
      <c r="U13" s="101">
        <v>27</v>
      </c>
      <c r="V13" s="101">
        <v>0</v>
      </c>
      <c r="W13" s="101">
        <v>0</v>
      </c>
      <c r="X13" s="101">
        <v>1</v>
      </c>
      <c r="Y13" s="101">
        <v>11</v>
      </c>
      <c r="Z13" s="101">
        <v>333</v>
      </c>
      <c r="AA13" s="101">
        <v>16</v>
      </c>
      <c r="AB13" s="101">
        <v>4</v>
      </c>
      <c r="AC13" s="101">
        <v>145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28</v>
      </c>
      <c r="E14" s="101">
        <v>74</v>
      </c>
      <c r="F14" s="101">
        <v>27</v>
      </c>
      <c r="G14" s="101">
        <v>2</v>
      </c>
      <c r="H14" s="101">
        <v>88</v>
      </c>
      <c r="I14" s="101">
        <v>165</v>
      </c>
      <c r="J14" s="101">
        <v>7</v>
      </c>
      <c r="K14" s="101">
        <v>161</v>
      </c>
      <c r="L14" s="101">
        <v>1</v>
      </c>
      <c r="M14" s="101">
        <v>3</v>
      </c>
      <c r="N14" s="101">
        <v>11</v>
      </c>
      <c r="O14" s="101">
        <v>4</v>
      </c>
      <c r="P14" s="101">
        <v>1</v>
      </c>
      <c r="Q14" s="101">
        <v>59</v>
      </c>
      <c r="R14" s="101">
        <v>3</v>
      </c>
      <c r="S14" s="101">
        <v>263</v>
      </c>
      <c r="T14" s="101">
        <v>0</v>
      </c>
      <c r="U14" s="101">
        <v>0</v>
      </c>
      <c r="V14" s="101">
        <v>436</v>
      </c>
      <c r="W14" s="101">
        <v>436</v>
      </c>
      <c r="X14" s="101">
        <v>0</v>
      </c>
      <c r="Y14" s="101">
        <v>0</v>
      </c>
      <c r="Z14" s="101">
        <v>159</v>
      </c>
      <c r="AA14" s="101">
        <v>12</v>
      </c>
      <c r="AB14" s="101">
        <v>1</v>
      </c>
      <c r="AC14" s="101">
        <v>42</v>
      </c>
      <c r="AD14" s="101">
        <v>32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0</v>
      </c>
      <c r="E15" s="101">
        <v>44</v>
      </c>
      <c r="F15" s="101">
        <v>12</v>
      </c>
      <c r="G15" s="101">
        <v>0</v>
      </c>
      <c r="H15" s="101">
        <v>59</v>
      </c>
      <c r="I15" s="101">
        <v>142</v>
      </c>
      <c r="J15" s="101">
        <v>3</v>
      </c>
      <c r="K15" s="101">
        <v>69</v>
      </c>
      <c r="L15" s="101">
        <v>0</v>
      </c>
      <c r="M15" s="101">
        <v>0</v>
      </c>
      <c r="N15" s="101">
        <v>29</v>
      </c>
      <c r="O15" s="101">
        <v>0</v>
      </c>
      <c r="P15" s="101">
        <v>0</v>
      </c>
      <c r="Q15" s="101">
        <v>28</v>
      </c>
      <c r="R15" s="101">
        <v>12</v>
      </c>
      <c r="S15" s="101">
        <v>250</v>
      </c>
      <c r="T15" s="101">
        <v>8</v>
      </c>
      <c r="U15" s="101">
        <v>8</v>
      </c>
      <c r="V15" s="101">
        <v>221</v>
      </c>
      <c r="W15" s="101">
        <v>221</v>
      </c>
      <c r="X15" s="101">
        <v>0</v>
      </c>
      <c r="Y15" s="101">
        <v>0</v>
      </c>
      <c r="Z15" s="101">
        <v>59</v>
      </c>
      <c r="AA15" s="101">
        <v>34</v>
      </c>
      <c r="AB15" s="101">
        <v>0</v>
      </c>
      <c r="AC15" s="101">
        <v>39</v>
      </c>
      <c r="AD15" s="101">
        <v>13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11</v>
      </c>
      <c r="E16" s="101">
        <v>42</v>
      </c>
      <c r="F16" s="101">
        <v>35</v>
      </c>
      <c r="G16" s="101">
        <v>11</v>
      </c>
      <c r="H16" s="101">
        <v>99</v>
      </c>
      <c r="I16" s="101">
        <v>212</v>
      </c>
      <c r="J16" s="101">
        <v>11</v>
      </c>
      <c r="K16" s="101">
        <v>83</v>
      </c>
      <c r="L16" s="101">
        <v>0</v>
      </c>
      <c r="M16" s="101">
        <v>0</v>
      </c>
      <c r="N16" s="101">
        <v>12</v>
      </c>
      <c r="O16" s="101">
        <v>1</v>
      </c>
      <c r="P16" s="101">
        <v>0</v>
      </c>
      <c r="Q16" s="101">
        <v>62</v>
      </c>
      <c r="R16" s="101">
        <v>0</v>
      </c>
      <c r="S16" s="101">
        <v>180</v>
      </c>
      <c r="T16" s="101">
        <v>13</v>
      </c>
      <c r="U16" s="101">
        <v>13</v>
      </c>
      <c r="V16" s="101">
        <v>177</v>
      </c>
      <c r="W16" s="101">
        <v>177</v>
      </c>
      <c r="X16" s="101">
        <v>0</v>
      </c>
      <c r="Y16" s="101">
        <v>0</v>
      </c>
      <c r="Z16" s="101">
        <v>48</v>
      </c>
      <c r="AA16" s="101">
        <v>56</v>
      </c>
      <c r="AB16" s="101">
        <v>2</v>
      </c>
      <c r="AC16" s="101">
        <v>36</v>
      </c>
      <c r="AD16" s="101">
        <v>9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95</v>
      </c>
      <c r="F17" s="101">
        <v>18</v>
      </c>
      <c r="G17" s="101">
        <v>3</v>
      </c>
      <c r="H17" s="101">
        <v>46</v>
      </c>
      <c r="I17" s="101">
        <v>65</v>
      </c>
      <c r="J17" s="101">
        <v>4</v>
      </c>
      <c r="K17" s="101">
        <v>165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33</v>
      </c>
      <c r="R17" s="101">
        <v>2</v>
      </c>
      <c r="S17" s="101">
        <v>174</v>
      </c>
      <c r="T17" s="101">
        <v>2</v>
      </c>
      <c r="U17" s="101">
        <v>2</v>
      </c>
      <c r="V17" s="101">
        <v>368</v>
      </c>
      <c r="W17" s="101">
        <v>368</v>
      </c>
      <c r="X17" s="101">
        <v>0</v>
      </c>
      <c r="Y17" s="101">
        <v>8</v>
      </c>
      <c r="Z17" s="101">
        <v>178</v>
      </c>
      <c r="AA17" s="101">
        <v>29</v>
      </c>
      <c r="AB17" s="101">
        <v>3</v>
      </c>
      <c r="AC17" s="101">
        <v>59</v>
      </c>
      <c r="AD17" s="101">
        <v>10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230</v>
      </c>
      <c r="E18" s="101">
        <v>936</v>
      </c>
      <c r="F18" s="101">
        <v>604</v>
      </c>
      <c r="G18" s="101">
        <v>133</v>
      </c>
      <c r="H18" s="101">
        <v>2295</v>
      </c>
      <c r="I18" s="101">
        <v>3992</v>
      </c>
      <c r="J18" s="101">
        <v>117</v>
      </c>
      <c r="K18" s="101">
        <v>3461</v>
      </c>
      <c r="L18" s="101">
        <v>24</v>
      </c>
      <c r="M18" s="101">
        <v>0</v>
      </c>
      <c r="N18" s="101">
        <v>519</v>
      </c>
      <c r="O18" s="101">
        <v>13</v>
      </c>
      <c r="P18" s="101">
        <v>2</v>
      </c>
      <c r="Q18" s="101">
        <v>1888</v>
      </c>
      <c r="R18" s="101">
        <v>75</v>
      </c>
      <c r="S18" s="101">
        <v>6098</v>
      </c>
      <c r="T18" s="101">
        <v>231</v>
      </c>
      <c r="U18" s="101">
        <v>231</v>
      </c>
      <c r="V18" s="101">
        <v>4610</v>
      </c>
      <c r="W18" s="101">
        <v>4610</v>
      </c>
      <c r="X18" s="101">
        <v>25</v>
      </c>
      <c r="Y18" s="101">
        <v>24</v>
      </c>
      <c r="Z18" s="101">
        <v>1359</v>
      </c>
      <c r="AA18" s="101">
        <v>324</v>
      </c>
      <c r="AB18" s="101">
        <v>55</v>
      </c>
      <c r="AC18" s="101">
        <v>713</v>
      </c>
      <c r="AD18" s="101">
        <v>237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85</v>
      </c>
      <c r="D19" s="101">
        <v>443</v>
      </c>
      <c r="E19" s="101">
        <v>2300</v>
      </c>
      <c r="F19" s="101">
        <v>495</v>
      </c>
      <c r="G19" s="101">
        <v>54</v>
      </c>
      <c r="H19" s="101">
        <v>2025</v>
      </c>
      <c r="I19" s="101">
        <v>5322</v>
      </c>
      <c r="J19" s="101">
        <v>79</v>
      </c>
      <c r="K19" s="101">
        <v>3559</v>
      </c>
      <c r="L19" s="101">
        <v>26</v>
      </c>
      <c r="M19" s="101">
        <v>4</v>
      </c>
      <c r="N19" s="101">
        <v>1641</v>
      </c>
      <c r="O19" s="101">
        <v>55</v>
      </c>
      <c r="P19" s="101">
        <v>45</v>
      </c>
      <c r="Q19" s="101">
        <v>3917</v>
      </c>
      <c r="R19" s="101">
        <v>139</v>
      </c>
      <c r="S19" s="101">
        <v>7295</v>
      </c>
      <c r="T19" s="101">
        <v>902</v>
      </c>
      <c r="U19" s="101">
        <v>902</v>
      </c>
      <c r="V19" s="101">
        <v>7038</v>
      </c>
      <c r="W19" s="101">
        <v>7038</v>
      </c>
      <c r="X19" s="101">
        <v>33</v>
      </c>
      <c r="Y19" s="101">
        <v>145</v>
      </c>
      <c r="Z19" s="101">
        <v>3569</v>
      </c>
      <c r="AA19" s="101">
        <v>528</v>
      </c>
      <c r="AB19" s="101">
        <v>87</v>
      </c>
      <c r="AC19" s="101">
        <v>919</v>
      </c>
      <c r="AD19" s="101">
        <v>327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6</v>
      </c>
      <c r="D20" s="101">
        <v>25</v>
      </c>
      <c r="E20" s="101">
        <v>76</v>
      </c>
      <c r="F20" s="101">
        <v>45</v>
      </c>
      <c r="G20" s="101">
        <v>7</v>
      </c>
      <c r="H20" s="101">
        <v>235</v>
      </c>
      <c r="I20" s="101">
        <v>572</v>
      </c>
      <c r="J20" s="101">
        <v>9</v>
      </c>
      <c r="K20" s="101">
        <v>289</v>
      </c>
      <c r="L20" s="101">
        <v>0</v>
      </c>
      <c r="M20" s="101">
        <v>0</v>
      </c>
      <c r="N20" s="101">
        <v>87</v>
      </c>
      <c r="O20" s="101">
        <v>1</v>
      </c>
      <c r="P20" s="101">
        <v>2</v>
      </c>
      <c r="Q20" s="101">
        <v>117</v>
      </c>
      <c r="R20" s="101">
        <v>7</v>
      </c>
      <c r="S20" s="101">
        <v>455</v>
      </c>
      <c r="T20" s="101">
        <v>26</v>
      </c>
      <c r="U20" s="101">
        <v>26</v>
      </c>
      <c r="V20" s="101">
        <v>469</v>
      </c>
      <c r="W20" s="101">
        <v>422</v>
      </c>
      <c r="X20" s="101">
        <v>0</v>
      </c>
      <c r="Y20" s="101">
        <v>5</v>
      </c>
      <c r="Z20" s="101">
        <v>159</v>
      </c>
      <c r="AA20" s="101">
        <v>21</v>
      </c>
      <c r="AB20" s="101">
        <v>5</v>
      </c>
      <c r="AC20" s="101">
        <v>54</v>
      </c>
      <c r="AD20" s="101">
        <v>42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6</v>
      </c>
      <c r="D21" s="101">
        <v>15</v>
      </c>
      <c r="E21" s="101">
        <v>180</v>
      </c>
      <c r="F21" s="101">
        <v>43</v>
      </c>
      <c r="G21" s="101">
        <v>7</v>
      </c>
      <c r="H21" s="101">
        <v>283</v>
      </c>
      <c r="I21" s="101">
        <v>993</v>
      </c>
      <c r="J21" s="101">
        <v>3</v>
      </c>
      <c r="K21" s="101">
        <v>136</v>
      </c>
      <c r="L21" s="101">
        <v>0</v>
      </c>
      <c r="M21" s="101">
        <v>0</v>
      </c>
      <c r="N21" s="101">
        <v>69</v>
      </c>
      <c r="O21" s="101">
        <v>4</v>
      </c>
      <c r="P21" s="101">
        <v>0</v>
      </c>
      <c r="Q21" s="101">
        <v>314</v>
      </c>
      <c r="R21" s="101">
        <v>1</v>
      </c>
      <c r="S21" s="101">
        <v>367</v>
      </c>
      <c r="T21" s="101">
        <v>39</v>
      </c>
      <c r="U21" s="101">
        <v>39</v>
      </c>
      <c r="V21" s="101">
        <v>473</v>
      </c>
      <c r="W21" s="101">
        <v>473</v>
      </c>
      <c r="X21" s="101">
        <v>2</v>
      </c>
      <c r="Y21" s="101">
        <v>2</v>
      </c>
      <c r="Z21" s="101">
        <v>191</v>
      </c>
      <c r="AA21" s="101">
        <v>81</v>
      </c>
      <c r="AB21" s="101">
        <v>2</v>
      </c>
      <c r="AC21" s="101">
        <v>254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6</v>
      </c>
      <c r="D22" s="101">
        <v>46</v>
      </c>
      <c r="E22" s="101">
        <v>136</v>
      </c>
      <c r="F22" s="101">
        <v>47</v>
      </c>
      <c r="G22" s="101">
        <v>7</v>
      </c>
      <c r="H22" s="101">
        <v>185</v>
      </c>
      <c r="I22" s="101">
        <v>309</v>
      </c>
      <c r="J22" s="101">
        <v>10</v>
      </c>
      <c r="K22" s="101">
        <v>321</v>
      </c>
      <c r="L22" s="101">
        <v>6</v>
      </c>
      <c r="M22" s="101">
        <v>0</v>
      </c>
      <c r="N22" s="101">
        <v>123</v>
      </c>
      <c r="O22" s="101">
        <v>4</v>
      </c>
      <c r="P22" s="101">
        <v>3</v>
      </c>
      <c r="Q22" s="101">
        <v>256</v>
      </c>
      <c r="R22" s="101">
        <v>5</v>
      </c>
      <c r="S22" s="101">
        <v>676</v>
      </c>
      <c r="T22" s="101">
        <v>39</v>
      </c>
      <c r="U22" s="101">
        <v>39</v>
      </c>
      <c r="V22" s="101">
        <v>545</v>
      </c>
      <c r="W22" s="101">
        <v>545</v>
      </c>
      <c r="X22" s="101">
        <v>5</v>
      </c>
      <c r="Y22" s="101">
        <v>30</v>
      </c>
      <c r="Z22" s="101">
        <v>191</v>
      </c>
      <c r="AA22" s="101">
        <v>24</v>
      </c>
      <c r="AB22" s="101">
        <v>6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93</v>
      </c>
      <c r="D23" s="101">
        <v>1261</v>
      </c>
      <c r="E23" s="101">
        <v>1555</v>
      </c>
      <c r="F23" s="101">
        <v>2372</v>
      </c>
      <c r="G23" s="101">
        <v>373</v>
      </c>
      <c r="H23" s="101">
        <v>6762</v>
      </c>
      <c r="I23" s="101">
        <v>14154</v>
      </c>
      <c r="J23" s="101">
        <v>223</v>
      </c>
      <c r="K23" s="101">
        <v>5351</v>
      </c>
      <c r="L23" s="101">
        <v>118</v>
      </c>
      <c r="M23" s="101">
        <v>20</v>
      </c>
      <c r="N23" s="101">
        <v>741</v>
      </c>
      <c r="O23" s="101">
        <v>17</v>
      </c>
      <c r="P23" s="101">
        <v>2</v>
      </c>
      <c r="Q23" s="101">
        <v>7382</v>
      </c>
      <c r="R23" s="101">
        <v>15</v>
      </c>
      <c r="S23" s="101">
        <v>15591</v>
      </c>
      <c r="T23" s="101">
        <v>448</v>
      </c>
      <c r="U23" s="101">
        <v>448</v>
      </c>
      <c r="V23" s="101">
        <v>10602</v>
      </c>
      <c r="W23" s="101">
        <v>10602</v>
      </c>
      <c r="X23" s="101">
        <v>20</v>
      </c>
      <c r="Y23" s="101">
        <v>38</v>
      </c>
      <c r="Z23" s="101">
        <v>1962</v>
      </c>
      <c r="AA23" s="101">
        <v>1224</v>
      </c>
      <c r="AB23" s="101">
        <v>43</v>
      </c>
      <c r="AC23" s="101">
        <v>2297</v>
      </c>
      <c r="AD23" s="101">
        <v>415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12</v>
      </c>
      <c r="E24" s="101">
        <v>153</v>
      </c>
      <c r="F24" s="101">
        <v>34</v>
      </c>
      <c r="G24" s="101">
        <v>2</v>
      </c>
      <c r="H24" s="101">
        <v>179</v>
      </c>
      <c r="I24" s="101">
        <v>587</v>
      </c>
      <c r="J24" s="101">
        <v>1</v>
      </c>
      <c r="K24" s="101">
        <v>325</v>
      </c>
      <c r="L24" s="101">
        <v>1</v>
      </c>
      <c r="M24" s="101">
        <v>1</v>
      </c>
      <c r="N24" s="101">
        <v>22</v>
      </c>
      <c r="O24" s="101">
        <v>3</v>
      </c>
      <c r="P24" s="101">
        <v>0</v>
      </c>
      <c r="Q24" s="101">
        <v>97</v>
      </c>
      <c r="R24" s="101">
        <v>1</v>
      </c>
      <c r="S24" s="101">
        <v>177</v>
      </c>
      <c r="T24" s="101">
        <v>6</v>
      </c>
      <c r="U24" s="101">
        <v>6</v>
      </c>
      <c r="V24" s="101">
        <v>297</v>
      </c>
      <c r="W24" s="101">
        <v>297</v>
      </c>
      <c r="X24" s="101">
        <v>5</v>
      </c>
      <c r="Y24" s="101">
        <v>1</v>
      </c>
      <c r="Z24" s="101">
        <v>107</v>
      </c>
      <c r="AA24" s="101">
        <v>123</v>
      </c>
      <c r="AB24" s="101">
        <v>0</v>
      </c>
      <c r="AC24" s="101">
        <v>171</v>
      </c>
      <c r="AD24" s="101">
        <v>12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7</v>
      </c>
      <c r="D25" s="101">
        <v>80</v>
      </c>
      <c r="E25" s="101">
        <v>138</v>
      </c>
      <c r="F25" s="101">
        <v>128</v>
      </c>
      <c r="G25" s="101">
        <v>10</v>
      </c>
      <c r="H25" s="101">
        <v>207</v>
      </c>
      <c r="I25" s="101">
        <v>429</v>
      </c>
      <c r="J25" s="101">
        <v>5</v>
      </c>
      <c r="K25" s="101">
        <v>298</v>
      </c>
      <c r="L25" s="101">
        <v>23</v>
      </c>
      <c r="M25" s="101">
        <v>0</v>
      </c>
      <c r="N25" s="101">
        <v>40</v>
      </c>
      <c r="O25" s="101">
        <v>1</v>
      </c>
      <c r="P25" s="101">
        <v>0</v>
      </c>
      <c r="Q25" s="101">
        <v>299</v>
      </c>
      <c r="R25" s="101">
        <v>0</v>
      </c>
      <c r="S25" s="101">
        <v>566</v>
      </c>
      <c r="T25" s="101">
        <v>17</v>
      </c>
      <c r="U25" s="101">
        <v>17</v>
      </c>
      <c r="V25" s="101">
        <v>698</v>
      </c>
      <c r="W25" s="101">
        <v>698</v>
      </c>
      <c r="X25" s="101">
        <v>1</v>
      </c>
      <c r="Y25" s="101">
        <v>0</v>
      </c>
      <c r="Z25" s="101">
        <v>188</v>
      </c>
      <c r="AA25" s="101">
        <v>33</v>
      </c>
      <c r="AB25" s="101">
        <v>0</v>
      </c>
      <c r="AC25" s="101">
        <v>46</v>
      </c>
      <c r="AD25" s="101">
        <v>12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26</v>
      </c>
      <c r="E26" s="101">
        <v>262</v>
      </c>
      <c r="F26" s="101">
        <v>103</v>
      </c>
      <c r="G26" s="101">
        <v>19</v>
      </c>
      <c r="H26" s="101">
        <v>682</v>
      </c>
      <c r="I26" s="101">
        <v>1580</v>
      </c>
      <c r="J26" s="101">
        <v>17</v>
      </c>
      <c r="K26" s="101">
        <v>771</v>
      </c>
      <c r="L26" s="101">
        <v>1</v>
      </c>
      <c r="M26" s="101">
        <v>0</v>
      </c>
      <c r="N26" s="101">
        <v>274</v>
      </c>
      <c r="O26" s="101">
        <v>1</v>
      </c>
      <c r="P26" s="101">
        <v>2</v>
      </c>
      <c r="Q26" s="101">
        <v>566</v>
      </c>
      <c r="R26" s="101">
        <v>36</v>
      </c>
      <c r="S26" s="101">
        <v>1900</v>
      </c>
      <c r="T26" s="101">
        <v>92</v>
      </c>
      <c r="U26" s="101">
        <v>92</v>
      </c>
      <c r="V26" s="101">
        <v>1193</v>
      </c>
      <c r="W26" s="101">
        <v>1193</v>
      </c>
      <c r="X26" s="101">
        <v>4</v>
      </c>
      <c r="Y26" s="101">
        <v>17</v>
      </c>
      <c r="Z26" s="101">
        <v>571</v>
      </c>
      <c r="AA26" s="101">
        <v>132</v>
      </c>
      <c r="AB26" s="101">
        <v>2</v>
      </c>
      <c r="AC26" s="101">
        <v>205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52</v>
      </c>
      <c r="D27" s="101">
        <v>201</v>
      </c>
      <c r="E27" s="101">
        <v>329</v>
      </c>
      <c r="F27" s="101">
        <v>305</v>
      </c>
      <c r="G27" s="101">
        <v>88</v>
      </c>
      <c r="H27" s="101">
        <v>976</v>
      </c>
      <c r="I27" s="101">
        <v>1118</v>
      </c>
      <c r="J27" s="101">
        <v>29</v>
      </c>
      <c r="K27" s="101">
        <v>643</v>
      </c>
      <c r="L27" s="101">
        <v>0</v>
      </c>
      <c r="M27" s="101">
        <v>0</v>
      </c>
      <c r="N27" s="101">
        <v>15</v>
      </c>
      <c r="O27" s="101">
        <v>1</v>
      </c>
      <c r="P27" s="101">
        <v>1</v>
      </c>
      <c r="Q27" s="101">
        <v>326</v>
      </c>
      <c r="R27" s="101">
        <v>0</v>
      </c>
      <c r="S27" s="101">
        <v>2158</v>
      </c>
      <c r="T27" s="101">
        <v>4</v>
      </c>
      <c r="U27" s="101">
        <v>4</v>
      </c>
      <c r="V27" s="101">
        <v>2898</v>
      </c>
      <c r="W27" s="101">
        <v>2753</v>
      </c>
      <c r="X27" s="101">
        <v>0</v>
      </c>
      <c r="Y27" s="101">
        <v>0</v>
      </c>
      <c r="Z27" s="101">
        <v>737</v>
      </c>
      <c r="AA27" s="101">
        <v>45</v>
      </c>
      <c r="AB27" s="101">
        <v>0</v>
      </c>
      <c r="AC27" s="101">
        <v>249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8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16</v>
      </c>
      <c r="E29" s="101">
        <v>24</v>
      </c>
      <c r="F29" s="101">
        <v>24</v>
      </c>
      <c r="G29" s="101">
        <v>0</v>
      </c>
      <c r="H29" s="101">
        <v>53</v>
      </c>
      <c r="I29" s="101">
        <v>102</v>
      </c>
      <c r="J29" s="101">
        <v>5</v>
      </c>
      <c r="K29" s="101">
        <v>67</v>
      </c>
      <c r="L29" s="101">
        <v>0</v>
      </c>
      <c r="M29" s="101">
        <v>0</v>
      </c>
      <c r="N29" s="101">
        <v>30</v>
      </c>
      <c r="O29" s="101">
        <v>0</v>
      </c>
      <c r="P29" s="101">
        <v>1</v>
      </c>
      <c r="Q29" s="101">
        <v>93</v>
      </c>
      <c r="R29" s="101">
        <v>0</v>
      </c>
      <c r="S29" s="101">
        <v>232</v>
      </c>
      <c r="T29" s="101">
        <v>8</v>
      </c>
      <c r="U29" s="101">
        <v>8</v>
      </c>
      <c r="V29" s="101">
        <v>145</v>
      </c>
      <c r="W29" s="101">
        <v>145</v>
      </c>
      <c r="X29" s="101">
        <v>1</v>
      </c>
      <c r="Y29" s="101">
        <v>3</v>
      </c>
      <c r="Z29" s="101">
        <v>15</v>
      </c>
      <c r="AA29" s="101">
        <v>5</v>
      </c>
      <c r="AB29" s="101">
        <v>0</v>
      </c>
      <c r="AC29" s="101">
        <v>25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45</v>
      </c>
      <c r="E30" s="101">
        <v>150</v>
      </c>
      <c r="F30" s="101">
        <v>71</v>
      </c>
      <c r="G30" s="101">
        <v>6</v>
      </c>
      <c r="H30" s="101">
        <v>301</v>
      </c>
      <c r="I30" s="101">
        <v>932</v>
      </c>
      <c r="J30" s="101">
        <v>14</v>
      </c>
      <c r="K30" s="101">
        <v>322</v>
      </c>
      <c r="L30" s="101">
        <v>0</v>
      </c>
      <c r="M30" s="101">
        <v>0</v>
      </c>
      <c r="N30" s="101">
        <v>81</v>
      </c>
      <c r="O30" s="101">
        <v>0</v>
      </c>
      <c r="P30" s="101">
        <v>0</v>
      </c>
      <c r="Q30" s="101">
        <v>218</v>
      </c>
      <c r="R30" s="101">
        <v>2</v>
      </c>
      <c r="S30" s="101">
        <v>585</v>
      </c>
      <c r="T30" s="101">
        <v>54</v>
      </c>
      <c r="U30" s="101">
        <v>54</v>
      </c>
      <c r="V30" s="101">
        <v>503</v>
      </c>
      <c r="W30" s="101">
        <v>503</v>
      </c>
      <c r="X30" s="101">
        <v>2</v>
      </c>
      <c r="Y30" s="101">
        <v>0</v>
      </c>
      <c r="Z30" s="101">
        <v>222</v>
      </c>
      <c r="AA30" s="101">
        <v>161</v>
      </c>
      <c r="AB30" s="101">
        <v>2</v>
      </c>
      <c r="AC30" s="101">
        <v>243</v>
      </c>
      <c r="AD30" s="101">
        <v>33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12</v>
      </c>
      <c r="D31" s="101">
        <v>142</v>
      </c>
      <c r="E31" s="101">
        <v>323</v>
      </c>
      <c r="F31" s="101">
        <v>168</v>
      </c>
      <c r="G31" s="101">
        <v>34</v>
      </c>
      <c r="H31" s="101">
        <v>658</v>
      </c>
      <c r="I31" s="101">
        <v>1281</v>
      </c>
      <c r="J31" s="101">
        <v>23</v>
      </c>
      <c r="K31" s="101">
        <v>701</v>
      </c>
      <c r="L31" s="101">
        <v>33</v>
      </c>
      <c r="M31" s="101">
        <v>3</v>
      </c>
      <c r="N31" s="101">
        <v>107</v>
      </c>
      <c r="O31" s="101">
        <v>11</v>
      </c>
      <c r="P31" s="101">
        <v>0</v>
      </c>
      <c r="Q31" s="101">
        <v>563</v>
      </c>
      <c r="R31" s="101">
        <v>9</v>
      </c>
      <c r="S31" s="101">
        <v>1648</v>
      </c>
      <c r="T31" s="101">
        <v>56</v>
      </c>
      <c r="U31" s="101">
        <v>56</v>
      </c>
      <c r="V31" s="101">
        <v>1460</v>
      </c>
      <c r="W31" s="101">
        <v>1460</v>
      </c>
      <c r="X31" s="101">
        <v>6</v>
      </c>
      <c r="Y31" s="101">
        <v>4</v>
      </c>
      <c r="Z31" s="101">
        <v>434</v>
      </c>
      <c r="AA31" s="101">
        <v>144</v>
      </c>
      <c r="AB31" s="101">
        <v>0</v>
      </c>
      <c r="AC31" s="101">
        <v>358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4</v>
      </c>
      <c r="E32" s="101">
        <v>20</v>
      </c>
      <c r="F32" s="101">
        <v>3</v>
      </c>
      <c r="G32" s="101">
        <v>1</v>
      </c>
      <c r="H32" s="101">
        <v>29</v>
      </c>
      <c r="I32" s="101">
        <v>63</v>
      </c>
      <c r="J32" s="101">
        <v>0</v>
      </c>
      <c r="K32" s="101">
        <v>36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47</v>
      </c>
      <c r="R32" s="101">
        <v>1</v>
      </c>
      <c r="S32" s="101">
        <v>170</v>
      </c>
      <c r="T32" s="101">
        <v>4</v>
      </c>
      <c r="U32" s="101">
        <v>4</v>
      </c>
      <c r="V32" s="101">
        <v>125</v>
      </c>
      <c r="W32" s="101">
        <v>125</v>
      </c>
      <c r="X32" s="101">
        <v>0</v>
      </c>
      <c r="Y32" s="101">
        <v>0</v>
      </c>
      <c r="Z32" s="101">
        <v>32</v>
      </c>
      <c r="AA32" s="101">
        <v>4</v>
      </c>
      <c r="AB32" s="101">
        <v>0</v>
      </c>
      <c r="AC32" s="101">
        <v>16</v>
      </c>
      <c r="AD32" s="101">
        <v>1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18</v>
      </c>
      <c r="D33" s="101">
        <v>72</v>
      </c>
      <c r="E33" s="101">
        <v>484</v>
      </c>
      <c r="F33" s="101">
        <v>205</v>
      </c>
      <c r="G33" s="101">
        <v>20</v>
      </c>
      <c r="H33" s="101">
        <v>416</v>
      </c>
      <c r="I33" s="101">
        <v>1642</v>
      </c>
      <c r="J33" s="101">
        <v>30</v>
      </c>
      <c r="K33" s="101">
        <v>815</v>
      </c>
      <c r="L33" s="101">
        <v>7</v>
      </c>
      <c r="M33" s="101">
        <v>0</v>
      </c>
      <c r="N33" s="101">
        <v>113</v>
      </c>
      <c r="O33" s="101">
        <v>16</v>
      </c>
      <c r="P33" s="101">
        <v>2</v>
      </c>
      <c r="Q33" s="101">
        <v>580</v>
      </c>
      <c r="R33" s="101">
        <v>21</v>
      </c>
      <c r="S33" s="101">
        <v>2043</v>
      </c>
      <c r="T33" s="101">
        <v>57</v>
      </c>
      <c r="U33" s="101">
        <v>57</v>
      </c>
      <c r="V33" s="101">
        <v>2173</v>
      </c>
      <c r="W33" s="101">
        <v>2173</v>
      </c>
      <c r="X33" s="101">
        <v>2</v>
      </c>
      <c r="Y33" s="101">
        <v>5</v>
      </c>
      <c r="Z33" s="101">
        <v>1202</v>
      </c>
      <c r="AA33" s="101">
        <v>99</v>
      </c>
      <c r="AB33" s="101">
        <v>11</v>
      </c>
      <c r="AC33" s="101">
        <v>392</v>
      </c>
      <c r="AD33" s="101">
        <v>124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2</v>
      </c>
      <c r="D34" s="101">
        <v>13</v>
      </c>
      <c r="E34" s="101">
        <v>39</v>
      </c>
      <c r="F34" s="101">
        <v>15</v>
      </c>
      <c r="G34" s="101">
        <v>0</v>
      </c>
      <c r="H34" s="101">
        <v>43</v>
      </c>
      <c r="I34" s="101">
        <v>90</v>
      </c>
      <c r="J34" s="101">
        <v>1</v>
      </c>
      <c r="K34" s="101">
        <v>119</v>
      </c>
      <c r="L34" s="101">
        <v>1</v>
      </c>
      <c r="M34" s="101">
        <v>0</v>
      </c>
      <c r="N34" s="101">
        <v>10</v>
      </c>
      <c r="O34" s="101">
        <v>1</v>
      </c>
      <c r="P34" s="101">
        <v>0</v>
      </c>
      <c r="Q34" s="101">
        <v>36</v>
      </c>
      <c r="R34" s="101">
        <v>2</v>
      </c>
      <c r="S34" s="101">
        <v>151</v>
      </c>
      <c r="T34" s="101">
        <v>9</v>
      </c>
      <c r="U34" s="101">
        <v>9</v>
      </c>
      <c r="V34" s="101">
        <v>262</v>
      </c>
      <c r="W34" s="101">
        <v>262</v>
      </c>
      <c r="X34" s="101">
        <v>0</v>
      </c>
      <c r="Y34" s="101">
        <v>0</v>
      </c>
      <c r="Z34" s="101">
        <v>38</v>
      </c>
      <c r="AA34" s="101">
        <v>13</v>
      </c>
      <c r="AB34" s="101">
        <v>0</v>
      </c>
      <c r="AC34" s="101">
        <v>44</v>
      </c>
      <c r="AD34" s="101">
        <v>13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22</v>
      </c>
      <c r="F35" s="101">
        <v>9</v>
      </c>
      <c r="G35" s="101">
        <v>1</v>
      </c>
      <c r="H35" s="101">
        <v>52</v>
      </c>
      <c r="I35" s="101">
        <v>80</v>
      </c>
      <c r="J35" s="101">
        <v>1</v>
      </c>
      <c r="K35" s="101">
        <v>54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18</v>
      </c>
      <c r="R35" s="101">
        <v>1</v>
      </c>
      <c r="S35" s="101">
        <v>72</v>
      </c>
      <c r="T35" s="101">
        <v>1</v>
      </c>
      <c r="U35" s="101">
        <v>1</v>
      </c>
      <c r="V35" s="101">
        <v>81</v>
      </c>
      <c r="W35" s="101">
        <v>81</v>
      </c>
      <c r="X35" s="101">
        <v>0</v>
      </c>
      <c r="Y35" s="101">
        <v>0</v>
      </c>
      <c r="Z35" s="101">
        <v>26</v>
      </c>
      <c r="AA35" s="101">
        <v>26</v>
      </c>
      <c r="AB35" s="101">
        <v>0</v>
      </c>
      <c r="AC35" s="101">
        <v>47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2</v>
      </c>
      <c r="D36" s="101">
        <v>8</v>
      </c>
      <c r="E36" s="101">
        <v>97</v>
      </c>
      <c r="F36" s="101">
        <v>15</v>
      </c>
      <c r="G36" s="101">
        <v>0</v>
      </c>
      <c r="H36" s="101">
        <v>47</v>
      </c>
      <c r="I36" s="101">
        <v>45</v>
      </c>
      <c r="J36" s="101">
        <v>6</v>
      </c>
      <c r="K36" s="101">
        <v>90</v>
      </c>
      <c r="L36" s="101">
        <v>0</v>
      </c>
      <c r="M36" s="101">
        <v>0</v>
      </c>
      <c r="N36" s="101">
        <v>0</v>
      </c>
      <c r="O36" s="101">
        <v>3</v>
      </c>
      <c r="P36" s="101">
        <v>0</v>
      </c>
      <c r="Q36" s="101">
        <v>43</v>
      </c>
      <c r="R36" s="101">
        <v>1</v>
      </c>
      <c r="S36" s="101">
        <v>198</v>
      </c>
      <c r="T36" s="101">
        <v>1</v>
      </c>
      <c r="U36" s="101">
        <v>1</v>
      </c>
      <c r="V36" s="101">
        <v>300</v>
      </c>
      <c r="W36" s="101">
        <v>300</v>
      </c>
      <c r="X36" s="101">
        <v>0</v>
      </c>
      <c r="Y36" s="101">
        <v>0</v>
      </c>
      <c r="Z36" s="101">
        <v>117</v>
      </c>
      <c r="AA36" s="101">
        <v>13</v>
      </c>
      <c r="AB36" s="101">
        <v>1</v>
      </c>
      <c r="AC36" s="101">
        <v>54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2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3</v>
      </c>
      <c r="D38" s="101">
        <v>13</v>
      </c>
      <c r="E38" s="101">
        <v>99</v>
      </c>
      <c r="F38" s="101">
        <v>35</v>
      </c>
      <c r="G38" s="101">
        <v>2</v>
      </c>
      <c r="H38" s="101">
        <v>267</v>
      </c>
      <c r="I38" s="101">
        <v>632</v>
      </c>
      <c r="J38" s="101">
        <v>10</v>
      </c>
      <c r="K38" s="101">
        <v>159</v>
      </c>
      <c r="L38" s="101">
        <v>0</v>
      </c>
      <c r="M38" s="101">
        <v>0</v>
      </c>
      <c r="N38" s="101">
        <v>17</v>
      </c>
      <c r="O38" s="101">
        <v>0</v>
      </c>
      <c r="P38" s="101">
        <v>0</v>
      </c>
      <c r="Q38" s="101">
        <v>119</v>
      </c>
      <c r="R38" s="101">
        <v>0</v>
      </c>
      <c r="S38" s="101">
        <v>592</v>
      </c>
      <c r="T38" s="101">
        <v>12</v>
      </c>
      <c r="U38" s="101">
        <v>12</v>
      </c>
      <c r="V38" s="101">
        <v>530</v>
      </c>
      <c r="W38" s="101">
        <v>530</v>
      </c>
      <c r="X38" s="101">
        <v>2</v>
      </c>
      <c r="Y38" s="101">
        <v>0</v>
      </c>
      <c r="Z38" s="101">
        <v>186</v>
      </c>
      <c r="AA38" s="101">
        <v>94</v>
      </c>
      <c r="AB38" s="101">
        <v>0</v>
      </c>
      <c r="AC38" s="101">
        <v>194</v>
      </c>
      <c r="AD38" s="101">
        <v>22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9</v>
      </c>
      <c r="F39" s="101">
        <v>0</v>
      </c>
      <c r="G39" s="101">
        <v>1</v>
      </c>
      <c r="H39" s="101">
        <v>8</v>
      </c>
      <c r="I39" s="101">
        <v>28</v>
      </c>
      <c r="J39" s="101">
        <v>0</v>
      </c>
      <c r="K39" s="101">
        <v>16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6</v>
      </c>
      <c r="R39" s="101">
        <v>0</v>
      </c>
      <c r="S39" s="101">
        <v>104</v>
      </c>
      <c r="T39" s="101">
        <v>2</v>
      </c>
      <c r="U39" s="101">
        <v>2</v>
      </c>
      <c r="V39" s="101">
        <v>103</v>
      </c>
      <c r="W39" s="101">
        <v>103</v>
      </c>
      <c r="X39" s="101">
        <v>0</v>
      </c>
      <c r="Y39" s="101">
        <v>0</v>
      </c>
      <c r="Z39" s="101">
        <v>30</v>
      </c>
      <c r="AA39" s="101">
        <v>14</v>
      </c>
      <c r="AB39" s="101">
        <v>0</v>
      </c>
      <c r="AC39" s="101">
        <v>16</v>
      </c>
      <c r="AD39" s="101">
        <v>2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34</v>
      </c>
      <c r="F40" s="101">
        <v>5</v>
      </c>
      <c r="G40" s="101">
        <v>0</v>
      </c>
      <c r="H40" s="101">
        <v>67</v>
      </c>
      <c r="I40" s="101">
        <v>143</v>
      </c>
      <c r="J40" s="101">
        <v>1</v>
      </c>
      <c r="K40" s="101">
        <v>95</v>
      </c>
      <c r="L40" s="101">
        <v>0</v>
      </c>
      <c r="M40" s="101">
        <v>0</v>
      </c>
      <c r="N40" s="101">
        <v>11</v>
      </c>
      <c r="O40" s="101">
        <v>1</v>
      </c>
      <c r="P40" s="101">
        <v>0</v>
      </c>
      <c r="Q40" s="101">
        <v>61</v>
      </c>
      <c r="R40" s="101">
        <v>3</v>
      </c>
      <c r="S40" s="101">
        <v>289</v>
      </c>
      <c r="T40" s="101">
        <v>5</v>
      </c>
      <c r="U40" s="101">
        <v>5</v>
      </c>
      <c r="V40" s="101">
        <v>247</v>
      </c>
      <c r="W40" s="101">
        <v>247</v>
      </c>
      <c r="X40" s="101">
        <v>0</v>
      </c>
      <c r="Y40" s="101">
        <v>0</v>
      </c>
      <c r="Z40" s="101">
        <v>99</v>
      </c>
      <c r="AA40" s="101">
        <v>32</v>
      </c>
      <c r="AB40" s="101">
        <v>0</v>
      </c>
      <c r="AC40" s="101">
        <v>64</v>
      </c>
      <c r="AD40" s="101">
        <v>4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156</v>
      </c>
      <c r="E41" s="101">
        <v>193</v>
      </c>
      <c r="F41" s="101">
        <v>71</v>
      </c>
      <c r="G41" s="101">
        <v>14</v>
      </c>
      <c r="H41" s="101">
        <v>527</v>
      </c>
      <c r="I41" s="101">
        <v>1538</v>
      </c>
      <c r="J41" s="101">
        <v>40</v>
      </c>
      <c r="K41" s="101">
        <v>579</v>
      </c>
      <c r="L41" s="101">
        <v>5</v>
      </c>
      <c r="M41" s="101">
        <v>0</v>
      </c>
      <c r="N41" s="101">
        <v>113</v>
      </c>
      <c r="O41" s="101">
        <v>3</v>
      </c>
      <c r="P41" s="101">
        <v>0</v>
      </c>
      <c r="Q41" s="101">
        <v>455</v>
      </c>
      <c r="R41" s="101">
        <v>3</v>
      </c>
      <c r="S41" s="101">
        <v>1210</v>
      </c>
      <c r="T41" s="101">
        <v>56</v>
      </c>
      <c r="U41" s="101">
        <v>56</v>
      </c>
      <c r="V41" s="101">
        <v>1205</v>
      </c>
      <c r="W41" s="101">
        <v>1205</v>
      </c>
      <c r="X41" s="101">
        <v>1</v>
      </c>
      <c r="Y41" s="101">
        <v>6</v>
      </c>
      <c r="Z41" s="101">
        <v>479</v>
      </c>
      <c r="AA41" s="101">
        <v>94</v>
      </c>
      <c r="AB41" s="101">
        <v>1</v>
      </c>
      <c r="AC41" s="101">
        <v>236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14</v>
      </c>
      <c r="D42" s="101">
        <v>285</v>
      </c>
      <c r="E42" s="101">
        <v>734</v>
      </c>
      <c r="F42" s="101">
        <v>270</v>
      </c>
      <c r="G42" s="101">
        <v>28</v>
      </c>
      <c r="H42" s="101">
        <v>860</v>
      </c>
      <c r="I42" s="101">
        <v>1442</v>
      </c>
      <c r="J42" s="101">
        <v>35</v>
      </c>
      <c r="K42" s="101">
        <v>1765</v>
      </c>
      <c r="L42" s="101">
        <v>15</v>
      </c>
      <c r="M42" s="101">
        <v>20</v>
      </c>
      <c r="N42" s="101">
        <v>189</v>
      </c>
      <c r="O42" s="101">
        <v>34</v>
      </c>
      <c r="P42" s="101">
        <v>7</v>
      </c>
      <c r="Q42" s="101">
        <v>1011</v>
      </c>
      <c r="R42" s="101">
        <v>37</v>
      </c>
      <c r="S42" s="101">
        <v>2495</v>
      </c>
      <c r="T42" s="101">
        <v>61</v>
      </c>
      <c r="U42" s="101">
        <v>61</v>
      </c>
      <c r="V42" s="101">
        <v>2670</v>
      </c>
      <c r="W42" s="101">
        <v>2670</v>
      </c>
      <c r="X42" s="101">
        <v>7</v>
      </c>
      <c r="Y42" s="101">
        <v>32</v>
      </c>
      <c r="Z42" s="101">
        <v>842</v>
      </c>
      <c r="AA42" s="101">
        <v>127</v>
      </c>
      <c r="AB42" s="101">
        <v>15</v>
      </c>
      <c r="AC42" s="101">
        <v>332</v>
      </c>
      <c r="AD42" s="101">
        <v>86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20</v>
      </c>
      <c r="D43" s="101">
        <v>57</v>
      </c>
      <c r="E43" s="101">
        <v>266</v>
      </c>
      <c r="F43" s="101">
        <v>106</v>
      </c>
      <c r="G43" s="101">
        <v>19</v>
      </c>
      <c r="H43" s="101">
        <v>287</v>
      </c>
      <c r="I43" s="101">
        <v>663</v>
      </c>
      <c r="J43" s="101">
        <v>5</v>
      </c>
      <c r="K43" s="101">
        <v>461</v>
      </c>
      <c r="L43" s="101">
        <v>0</v>
      </c>
      <c r="M43" s="101">
        <v>0</v>
      </c>
      <c r="N43" s="101">
        <v>61</v>
      </c>
      <c r="O43" s="101">
        <v>4</v>
      </c>
      <c r="P43" s="101">
        <v>0</v>
      </c>
      <c r="Q43" s="101">
        <v>287</v>
      </c>
      <c r="R43" s="101">
        <v>11</v>
      </c>
      <c r="S43" s="101">
        <v>893</v>
      </c>
      <c r="T43" s="101">
        <v>47</v>
      </c>
      <c r="U43" s="101">
        <v>47</v>
      </c>
      <c r="V43" s="101">
        <v>954</v>
      </c>
      <c r="W43" s="101">
        <v>954</v>
      </c>
      <c r="X43" s="101">
        <v>3</v>
      </c>
      <c r="Y43" s="101">
        <v>2</v>
      </c>
      <c r="Z43" s="101">
        <v>332</v>
      </c>
      <c r="AA43" s="101">
        <v>43</v>
      </c>
      <c r="AB43" s="101">
        <v>0</v>
      </c>
      <c r="AC43" s="101">
        <v>130</v>
      </c>
      <c r="AD43" s="101">
        <v>37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5</v>
      </c>
      <c r="G44" s="101">
        <v>0</v>
      </c>
      <c r="H44" s="101">
        <v>6</v>
      </c>
      <c r="I44" s="101">
        <v>12</v>
      </c>
      <c r="J44" s="101">
        <v>0</v>
      </c>
      <c r="K44" s="101">
        <v>6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7</v>
      </c>
      <c r="R44" s="101">
        <v>0</v>
      </c>
      <c r="S44" s="101">
        <v>10</v>
      </c>
      <c r="T44" s="101">
        <v>2</v>
      </c>
      <c r="U44" s="101">
        <v>2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6</v>
      </c>
      <c r="D45" s="101">
        <v>151</v>
      </c>
      <c r="E45" s="101">
        <v>186</v>
      </c>
      <c r="F45" s="101">
        <v>188</v>
      </c>
      <c r="G45" s="101">
        <v>14</v>
      </c>
      <c r="H45" s="101">
        <v>451</v>
      </c>
      <c r="I45" s="101">
        <v>811</v>
      </c>
      <c r="J45" s="101">
        <v>22</v>
      </c>
      <c r="K45" s="101">
        <v>604</v>
      </c>
      <c r="L45" s="101">
        <v>4</v>
      </c>
      <c r="M45" s="101">
        <v>2</v>
      </c>
      <c r="N45" s="101">
        <v>174</v>
      </c>
      <c r="O45" s="101">
        <v>4</v>
      </c>
      <c r="P45" s="101">
        <v>3</v>
      </c>
      <c r="Q45" s="101">
        <v>486</v>
      </c>
      <c r="R45" s="101">
        <v>15</v>
      </c>
      <c r="S45" s="101">
        <v>987</v>
      </c>
      <c r="T45" s="101">
        <v>48</v>
      </c>
      <c r="U45" s="101">
        <v>48</v>
      </c>
      <c r="V45" s="101">
        <v>1040</v>
      </c>
      <c r="W45" s="101">
        <v>1040</v>
      </c>
      <c r="X45" s="101">
        <v>4</v>
      </c>
      <c r="Y45" s="101">
        <v>12</v>
      </c>
      <c r="Z45" s="101">
        <v>295</v>
      </c>
      <c r="AA45" s="101">
        <v>56</v>
      </c>
      <c r="AB45" s="101">
        <v>2</v>
      </c>
      <c r="AC45" s="101">
        <v>119</v>
      </c>
      <c r="AD45" s="101">
        <v>33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0</v>
      </c>
      <c r="E46" s="101">
        <v>8</v>
      </c>
      <c r="F46" s="101">
        <v>4</v>
      </c>
      <c r="G46" s="101">
        <v>0</v>
      </c>
      <c r="H46" s="101">
        <v>15</v>
      </c>
      <c r="I46" s="101">
        <v>24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2</v>
      </c>
      <c r="R46" s="101">
        <v>0</v>
      </c>
      <c r="S46" s="101">
        <v>22</v>
      </c>
      <c r="T46" s="101">
        <v>2</v>
      </c>
      <c r="U46" s="101">
        <v>2</v>
      </c>
      <c r="V46" s="101">
        <v>25</v>
      </c>
      <c r="W46" s="101">
        <v>25</v>
      </c>
      <c r="X46" s="101">
        <v>0</v>
      </c>
      <c r="Y46" s="101">
        <v>0</v>
      </c>
      <c r="Z46" s="101">
        <v>3</v>
      </c>
      <c r="AA46" s="101">
        <v>5</v>
      </c>
      <c r="AB46" s="101">
        <v>0</v>
      </c>
      <c r="AC46" s="101">
        <v>6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96</v>
      </c>
      <c r="E47" s="101">
        <v>560</v>
      </c>
      <c r="F47" s="101">
        <v>264</v>
      </c>
      <c r="G47" s="101">
        <v>36</v>
      </c>
      <c r="H47" s="101">
        <v>724</v>
      </c>
      <c r="I47" s="101">
        <v>1422</v>
      </c>
      <c r="J47" s="101">
        <v>27</v>
      </c>
      <c r="K47" s="101">
        <v>698</v>
      </c>
      <c r="L47" s="101">
        <v>7</v>
      </c>
      <c r="M47" s="101">
        <v>0</v>
      </c>
      <c r="N47" s="101">
        <v>91</v>
      </c>
      <c r="O47" s="101">
        <v>19</v>
      </c>
      <c r="P47" s="101">
        <v>0</v>
      </c>
      <c r="Q47" s="101">
        <v>932</v>
      </c>
      <c r="R47" s="101">
        <v>7</v>
      </c>
      <c r="S47" s="101">
        <v>1082</v>
      </c>
      <c r="T47" s="101">
        <v>57</v>
      </c>
      <c r="U47" s="101">
        <v>57</v>
      </c>
      <c r="V47" s="101">
        <v>1380</v>
      </c>
      <c r="W47" s="101">
        <v>1380</v>
      </c>
      <c r="X47" s="101">
        <v>0</v>
      </c>
      <c r="Y47" s="101">
        <v>2</v>
      </c>
      <c r="Z47" s="101">
        <v>387</v>
      </c>
      <c r="AA47" s="101">
        <v>167</v>
      </c>
      <c r="AB47" s="101">
        <v>5</v>
      </c>
      <c r="AC47" s="101">
        <v>329</v>
      </c>
      <c r="AD47" s="101">
        <v>36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21</v>
      </c>
      <c r="E48" s="101">
        <v>137</v>
      </c>
      <c r="F48" s="101">
        <v>45</v>
      </c>
      <c r="G48" s="101">
        <v>17</v>
      </c>
      <c r="H48" s="101">
        <v>180</v>
      </c>
      <c r="I48" s="101">
        <v>513</v>
      </c>
      <c r="J48" s="101">
        <v>5</v>
      </c>
      <c r="K48" s="101">
        <v>410</v>
      </c>
      <c r="L48" s="101">
        <v>2</v>
      </c>
      <c r="M48" s="101">
        <v>1</v>
      </c>
      <c r="N48" s="101">
        <v>117</v>
      </c>
      <c r="O48" s="101">
        <v>11</v>
      </c>
      <c r="P48" s="101">
        <v>3</v>
      </c>
      <c r="Q48" s="101">
        <v>164</v>
      </c>
      <c r="R48" s="101">
        <v>21</v>
      </c>
      <c r="S48" s="101">
        <v>810</v>
      </c>
      <c r="T48" s="101">
        <v>31</v>
      </c>
      <c r="U48" s="101">
        <v>31</v>
      </c>
      <c r="V48" s="101">
        <v>462</v>
      </c>
      <c r="W48" s="101">
        <v>462</v>
      </c>
      <c r="X48" s="101">
        <v>1</v>
      </c>
      <c r="Y48" s="101">
        <v>2</v>
      </c>
      <c r="Z48" s="101">
        <v>205</v>
      </c>
      <c r="AA48" s="101">
        <v>57</v>
      </c>
      <c r="AB48" s="101">
        <v>2</v>
      </c>
      <c r="AC48" s="101">
        <v>97</v>
      </c>
      <c r="AD48" s="101">
        <v>91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12</v>
      </c>
      <c r="D49" s="101">
        <v>119</v>
      </c>
      <c r="E49" s="101">
        <v>374</v>
      </c>
      <c r="F49" s="101">
        <v>219</v>
      </c>
      <c r="G49" s="101">
        <v>64</v>
      </c>
      <c r="H49" s="101">
        <v>887</v>
      </c>
      <c r="I49" s="101">
        <v>1244</v>
      </c>
      <c r="J49" s="101">
        <v>24</v>
      </c>
      <c r="K49" s="101">
        <v>778</v>
      </c>
      <c r="L49" s="101">
        <v>2</v>
      </c>
      <c r="M49" s="101">
        <v>0</v>
      </c>
      <c r="N49" s="101">
        <v>94</v>
      </c>
      <c r="O49" s="101">
        <v>20</v>
      </c>
      <c r="P49" s="101">
        <v>1</v>
      </c>
      <c r="Q49" s="101">
        <v>833</v>
      </c>
      <c r="R49" s="101">
        <v>15</v>
      </c>
      <c r="S49" s="101">
        <v>1474</v>
      </c>
      <c r="T49" s="101">
        <v>93</v>
      </c>
      <c r="U49" s="101">
        <v>93</v>
      </c>
      <c r="V49" s="101">
        <v>1377</v>
      </c>
      <c r="W49" s="101">
        <v>1377</v>
      </c>
      <c r="X49" s="101">
        <v>9</v>
      </c>
      <c r="Y49" s="101">
        <v>15</v>
      </c>
      <c r="Z49" s="101">
        <v>603</v>
      </c>
      <c r="AA49" s="101">
        <v>66</v>
      </c>
      <c r="AB49" s="101">
        <v>7</v>
      </c>
      <c r="AC49" s="101">
        <v>206</v>
      </c>
      <c r="AD49" s="101">
        <v>59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48</v>
      </c>
      <c r="E50" s="101">
        <v>342</v>
      </c>
      <c r="F50" s="101">
        <v>74</v>
      </c>
      <c r="G50" s="101">
        <v>7</v>
      </c>
      <c r="H50" s="101">
        <v>247</v>
      </c>
      <c r="I50" s="101">
        <v>374</v>
      </c>
      <c r="J50" s="101">
        <v>44</v>
      </c>
      <c r="K50" s="101">
        <v>403</v>
      </c>
      <c r="L50" s="101">
        <v>24</v>
      </c>
      <c r="M50" s="101">
        <v>0</v>
      </c>
      <c r="N50" s="101">
        <v>86</v>
      </c>
      <c r="O50" s="101">
        <v>4</v>
      </c>
      <c r="P50" s="101">
        <v>4</v>
      </c>
      <c r="Q50" s="101">
        <v>318</v>
      </c>
      <c r="R50" s="101">
        <v>15</v>
      </c>
      <c r="S50" s="101">
        <v>828</v>
      </c>
      <c r="T50" s="101">
        <v>9</v>
      </c>
      <c r="U50" s="101">
        <v>9</v>
      </c>
      <c r="V50" s="101">
        <v>403</v>
      </c>
      <c r="W50" s="101">
        <v>403</v>
      </c>
      <c r="X50" s="101">
        <v>2</v>
      </c>
      <c r="Y50" s="101">
        <v>1</v>
      </c>
      <c r="Z50" s="101">
        <v>490</v>
      </c>
      <c r="AA50" s="101">
        <v>72</v>
      </c>
      <c r="AB50" s="101">
        <v>1</v>
      </c>
      <c r="AC50" s="101">
        <v>260</v>
      </c>
      <c r="AD50" s="101">
        <v>42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3</v>
      </c>
      <c r="D51" s="101">
        <v>28</v>
      </c>
      <c r="E51" s="101">
        <v>216</v>
      </c>
      <c r="F51" s="101">
        <v>35</v>
      </c>
      <c r="G51" s="101">
        <v>7</v>
      </c>
      <c r="H51" s="101">
        <v>185</v>
      </c>
      <c r="I51" s="101">
        <v>336</v>
      </c>
      <c r="J51" s="101">
        <v>21</v>
      </c>
      <c r="K51" s="101">
        <v>367</v>
      </c>
      <c r="L51" s="101">
        <v>0</v>
      </c>
      <c r="M51" s="101">
        <v>0</v>
      </c>
      <c r="N51" s="101">
        <v>171</v>
      </c>
      <c r="O51" s="101">
        <v>12</v>
      </c>
      <c r="P51" s="101">
        <v>4</v>
      </c>
      <c r="Q51" s="101">
        <v>413</v>
      </c>
      <c r="R51" s="101">
        <v>11</v>
      </c>
      <c r="S51" s="101">
        <v>911</v>
      </c>
      <c r="T51" s="101">
        <v>56</v>
      </c>
      <c r="U51" s="101">
        <v>56</v>
      </c>
      <c r="V51" s="101">
        <v>697</v>
      </c>
      <c r="W51" s="101">
        <v>697</v>
      </c>
      <c r="X51" s="101">
        <v>0</v>
      </c>
      <c r="Y51" s="101">
        <v>33</v>
      </c>
      <c r="Z51" s="101">
        <v>52</v>
      </c>
      <c r="AA51" s="101">
        <v>20</v>
      </c>
      <c r="AB51" s="101">
        <v>12</v>
      </c>
      <c r="AC51" s="101">
        <v>60</v>
      </c>
      <c r="AD51" s="101">
        <v>47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6</v>
      </c>
      <c r="E52" s="101">
        <v>90</v>
      </c>
      <c r="F52" s="101">
        <v>47</v>
      </c>
      <c r="G52" s="101">
        <v>0</v>
      </c>
      <c r="H52" s="101">
        <v>201</v>
      </c>
      <c r="I52" s="101">
        <v>547</v>
      </c>
      <c r="J52" s="101">
        <v>2</v>
      </c>
      <c r="K52" s="101">
        <v>200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94</v>
      </c>
      <c r="R52" s="101">
        <v>2</v>
      </c>
      <c r="S52" s="101">
        <v>172</v>
      </c>
      <c r="T52" s="101">
        <v>4</v>
      </c>
      <c r="U52" s="101">
        <v>4</v>
      </c>
      <c r="V52" s="101">
        <v>288</v>
      </c>
      <c r="W52" s="100">
        <v>216</v>
      </c>
      <c r="X52" s="101">
        <v>0</v>
      </c>
      <c r="Y52" s="101">
        <v>1</v>
      </c>
      <c r="Z52" s="101">
        <v>235</v>
      </c>
      <c r="AA52" s="101">
        <v>44</v>
      </c>
      <c r="AB52" s="101">
        <v>0</v>
      </c>
      <c r="AC52" s="101">
        <v>54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6</v>
      </c>
      <c r="E53" s="101">
        <v>146</v>
      </c>
      <c r="F53" s="101">
        <v>33</v>
      </c>
      <c r="G53" s="101">
        <v>10</v>
      </c>
      <c r="H53" s="101">
        <v>223</v>
      </c>
      <c r="I53" s="101">
        <v>802</v>
      </c>
      <c r="J53" s="101">
        <v>0</v>
      </c>
      <c r="K53" s="101">
        <v>196</v>
      </c>
      <c r="L53" s="101">
        <v>0</v>
      </c>
      <c r="M53" s="101">
        <v>0</v>
      </c>
      <c r="N53" s="101">
        <v>12</v>
      </c>
      <c r="O53" s="101">
        <v>0</v>
      </c>
      <c r="P53" s="101">
        <v>0</v>
      </c>
      <c r="Q53" s="101">
        <v>105</v>
      </c>
      <c r="R53" s="101">
        <v>0</v>
      </c>
      <c r="S53" s="101">
        <v>361</v>
      </c>
      <c r="T53" s="101">
        <v>16</v>
      </c>
      <c r="U53" s="101">
        <v>16</v>
      </c>
      <c r="V53" s="101">
        <v>365</v>
      </c>
      <c r="W53" s="101">
        <v>365</v>
      </c>
      <c r="X53" s="101">
        <v>0</v>
      </c>
      <c r="Y53" s="101">
        <v>0</v>
      </c>
      <c r="Z53" s="101">
        <v>134</v>
      </c>
      <c r="AA53" s="101">
        <v>111</v>
      </c>
      <c r="AB53" s="101">
        <v>1</v>
      </c>
      <c r="AC53" s="101">
        <v>139</v>
      </c>
      <c r="AD53" s="101">
        <v>27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8</v>
      </c>
      <c r="E54" s="101">
        <v>58</v>
      </c>
      <c r="F54" s="101">
        <v>27</v>
      </c>
      <c r="G54" s="101">
        <v>7</v>
      </c>
      <c r="H54" s="101">
        <v>116</v>
      </c>
      <c r="I54" s="101">
        <v>167</v>
      </c>
      <c r="J54" s="101">
        <v>3</v>
      </c>
      <c r="K54" s="101">
        <v>145</v>
      </c>
      <c r="L54" s="101">
        <v>0</v>
      </c>
      <c r="M54" s="101">
        <v>0</v>
      </c>
      <c r="N54" s="101">
        <v>8</v>
      </c>
      <c r="O54" s="101">
        <v>0</v>
      </c>
      <c r="P54" s="101">
        <v>0</v>
      </c>
      <c r="Q54" s="101">
        <v>85</v>
      </c>
      <c r="R54" s="101">
        <v>1</v>
      </c>
      <c r="S54" s="101">
        <v>185</v>
      </c>
      <c r="T54" s="101">
        <v>10</v>
      </c>
      <c r="U54" s="101">
        <v>10</v>
      </c>
      <c r="V54" s="101">
        <v>309</v>
      </c>
      <c r="W54" s="101">
        <v>309</v>
      </c>
      <c r="X54" s="101">
        <v>0</v>
      </c>
      <c r="Y54" s="101">
        <v>0</v>
      </c>
      <c r="Z54" s="101">
        <v>90</v>
      </c>
      <c r="AA54" s="101">
        <v>35</v>
      </c>
      <c r="AB54" s="101">
        <v>1</v>
      </c>
      <c r="AC54" s="101">
        <v>61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21</v>
      </c>
      <c r="D55" s="101">
        <v>156</v>
      </c>
      <c r="E55" s="101">
        <v>466</v>
      </c>
      <c r="F55" s="101">
        <v>254</v>
      </c>
      <c r="G55" s="101">
        <v>51</v>
      </c>
      <c r="H55" s="101">
        <v>843</v>
      </c>
      <c r="I55" s="101">
        <v>231</v>
      </c>
      <c r="J55" s="101">
        <v>14</v>
      </c>
      <c r="K55" s="101">
        <v>431</v>
      </c>
      <c r="L55" s="101">
        <v>36</v>
      </c>
      <c r="M55" s="101">
        <v>2</v>
      </c>
      <c r="N55" s="101">
        <v>106</v>
      </c>
      <c r="O55" s="101">
        <v>1</v>
      </c>
      <c r="P55" s="101">
        <v>2</v>
      </c>
      <c r="Q55" s="101">
        <v>677</v>
      </c>
      <c r="R55" s="101">
        <v>4</v>
      </c>
      <c r="S55" s="101">
        <v>316</v>
      </c>
      <c r="T55" s="101">
        <v>19</v>
      </c>
      <c r="U55" s="101">
        <v>19</v>
      </c>
      <c r="V55" s="101">
        <v>53</v>
      </c>
      <c r="W55" s="101">
        <v>53</v>
      </c>
      <c r="X55" s="101">
        <v>3</v>
      </c>
      <c r="Y55" s="101">
        <v>9</v>
      </c>
      <c r="Z55" s="101">
        <v>498</v>
      </c>
      <c r="AA55" s="101">
        <v>121</v>
      </c>
      <c r="AB55" s="101">
        <v>5</v>
      </c>
      <c r="AC55" s="101">
        <v>278</v>
      </c>
      <c r="AD55" s="101">
        <v>40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1</v>
      </c>
      <c r="D56" s="101">
        <v>5</v>
      </c>
      <c r="E56" s="101">
        <v>33</v>
      </c>
      <c r="F56" s="101">
        <v>25</v>
      </c>
      <c r="G56" s="101">
        <v>7</v>
      </c>
      <c r="H56" s="101">
        <v>78</v>
      </c>
      <c r="I56" s="101">
        <v>148</v>
      </c>
      <c r="J56" s="101">
        <v>3</v>
      </c>
      <c r="K56" s="101">
        <v>75</v>
      </c>
      <c r="L56" s="101">
        <v>0</v>
      </c>
      <c r="M56" s="101">
        <v>0</v>
      </c>
      <c r="N56" s="101">
        <v>8</v>
      </c>
      <c r="O56" s="101">
        <v>0</v>
      </c>
      <c r="P56" s="101">
        <v>0</v>
      </c>
      <c r="Q56" s="101">
        <v>33</v>
      </c>
      <c r="R56" s="101">
        <v>1</v>
      </c>
      <c r="S56" s="101">
        <v>98</v>
      </c>
      <c r="T56" s="101">
        <v>5</v>
      </c>
      <c r="U56" s="101">
        <v>5</v>
      </c>
      <c r="V56" s="101">
        <v>115</v>
      </c>
      <c r="W56" s="101">
        <v>115</v>
      </c>
      <c r="X56" s="101">
        <v>0</v>
      </c>
      <c r="Y56" s="101">
        <v>0</v>
      </c>
      <c r="Z56" s="101">
        <v>32</v>
      </c>
      <c r="AA56" s="101">
        <v>34</v>
      </c>
      <c r="AB56" s="101">
        <v>0</v>
      </c>
      <c r="AC56" s="101">
        <v>42</v>
      </c>
      <c r="AD56" s="101">
        <v>5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145</v>
      </c>
      <c r="D57" s="101">
        <v>369</v>
      </c>
      <c r="E57" s="101">
        <v>1106</v>
      </c>
      <c r="F57" s="101">
        <v>535</v>
      </c>
      <c r="G57" s="101">
        <v>102</v>
      </c>
      <c r="H57" s="101">
        <v>1628</v>
      </c>
      <c r="I57" s="101">
        <v>3058</v>
      </c>
      <c r="J57" s="101">
        <v>137</v>
      </c>
      <c r="K57" s="101">
        <v>2164</v>
      </c>
      <c r="L57" s="101">
        <v>25</v>
      </c>
      <c r="M57" s="101">
        <v>1</v>
      </c>
      <c r="N57" s="101">
        <v>83</v>
      </c>
      <c r="O57" s="101">
        <v>20</v>
      </c>
      <c r="P57" s="101">
        <v>0</v>
      </c>
      <c r="Q57" s="101">
        <v>1279</v>
      </c>
      <c r="R57" s="101">
        <v>22</v>
      </c>
      <c r="S57" s="101">
        <v>3538</v>
      </c>
      <c r="T57" s="101">
        <v>41</v>
      </c>
      <c r="U57" s="101">
        <v>41</v>
      </c>
      <c r="V57" s="101">
        <v>7326</v>
      </c>
      <c r="W57" s="101">
        <v>7326</v>
      </c>
      <c r="X57" s="101">
        <v>10</v>
      </c>
      <c r="Y57" s="101">
        <v>3</v>
      </c>
      <c r="Z57" s="101">
        <v>1888</v>
      </c>
      <c r="AA57" s="101">
        <v>191</v>
      </c>
      <c r="AB57" s="101">
        <v>11</v>
      </c>
      <c r="AC57" s="101">
        <v>750</v>
      </c>
      <c r="AD57" s="101">
        <v>214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1</v>
      </c>
      <c r="D58" s="101">
        <v>6</v>
      </c>
      <c r="E58" s="101">
        <v>17</v>
      </c>
      <c r="F58" s="101">
        <v>1</v>
      </c>
      <c r="G58" s="101">
        <v>4</v>
      </c>
      <c r="H58" s="101">
        <v>35</v>
      </c>
      <c r="I58" s="101">
        <v>104</v>
      </c>
      <c r="J58" s="101">
        <v>1</v>
      </c>
      <c r="K58" s="101">
        <v>67</v>
      </c>
      <c r="L58" s="101">
        <v>0</v>
      </c>
      <c r="M58" s="101">
        <v>0</v>
      </c>
      <c r="N58" s="101">
        <v>14</v>
      </c>
      <c r="O58" s="101">
        <v>0</v>
      </c>
      <c r="P58" s="101">
        <v>0</v>
      </c>
      <c r="Q58" s="101">
        <v>14</v>
      </c>
      <c r="R58" s="101">
        <v>0</v>
      </c>
      <c r="S58" s="101">
        <v>139</v>
      </c>
      <c r="T58" s="101">
        <v>8</v>
      </c>
      <c r="U58" s="101">
        <v>8</v>
      </c>
      <c r="V58" s="101">
        <v>137</v>
      </c>
      <c r="W58" s="101">
        <v>137</v>
      </c>
      <c r="X58" s="101">
        <v>0</v>
      </c>
      <c r="Y58" s="101">
        <v>0</v>
      </c>
      <c r="Z58" s="101">
        <v>41</v>
      </c>
      <c r="AA58" s="101">
        <v>21</v>
      </c>
      <c r="AB58" s="101">
        <v>0</v>
      </c>
      <c r="AC58" s="101">
        <v>28</v>
      </c>
      <c r="AD58" s="101">
        <v>7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1022</v>
      </c>
      <c r="D59" s="101">
        <v>3604</v>
      </c>
      <c r="E59" s="101">
        <v>8817</v>
      </c>
      <c r="F59" s="101">
        <v>11454</v>
      </c>
      <c r="G59" s="101">
        <v>3096</v>
      </c>
      <c r="H59" s="101">
        <v>15954</v>
      </c>
      <c r="I59" s="101">
        <v>27235</v>
      </c>
      <c r="J59" s="101">
        <v>1280</v>
      </c>
      <c r="K59" s="101">
        <v>27009</v>
      </c>
      <c r="L59" s="101">
        <v>631</v>
      </c>
      <c r="M59" s="101">
        <v>17</v>
      </c>
      <c r="N59" s="101">
        <v>1437</v>
      </c>
      <c r="O59" s="101">
        <v>87</v>
      </c>
      <c r="P59" s="101">
        <v>5</v>
      </c>
      <c r="Q59" s="101">
        <v>12524</v>
      </c>
      <c r="R59" s="101">
        <v>128</v>
      </c>
      <c r="S59" s="101">
        <v>33662</v>
      </c>
      <c r="T59" s="101">
        <v>745</v>
      </c>
      <c r="U59" s="101">
        <v>745</v>
      </c>
      <c r="V59" s="101">
        <v>50633</v>
      </c>
      <c r="W59" s="101">
        <v>50633</v>
      </c>
      <c r="X59" s="101">
        <v>69</v>
      </c>
      <c r="Y59" s="101">
        <v>25</v>
      </c>
      <c r="Z59" s="101">
        <v>10424</v>
      </c>
      <c r="AA59" s="101">
        <v>861</v>
      </c>
      <c r="AB59" s="101">
        <v>81</v>
      </c>
      <c r="AC59" s="101">
        <v>5203</v>
      </c>
      <c r="AD59" s="101">
        <v>1203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1</v>
      </c>
      <c r="G60" s="101">
        <v>1</v>
      </c>
      <c r="H60" s="101">
        <v>6</v>
      </c>
      <c r="I60" s="101">
        <v>37</v>
      </c>
      <c r="J60" s="101">
        <v>0</v>
      </c>
      <c r="K60" s="101">
        <v>30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1</v>
      </c>
      <c r="R60" s="101">
        <v>0</v>
      </c>
      <c r="S60" s="101">
        <v>133</v>
      </c>
      <c r="T60" s="101">
        <v>0</v>
      </c>
      <c r="U60" s="101">
        <v>0</v>
      </c>
      <c r="V60" s="101">
        <v>139</v>
      </c>
      <c r="W60" s="101">
        <v>139</v>
      </c>
      <c r="X60" s="101">
        <v>0</v>
      </c>
      <c r="Y60" s="101">
        <v>0</v>
      </c>
      <c r="Z60" s="101">
        <v>46</v>
      </c>
      <c r="AA60" s="101">
        <v>18</v>
      </c>
      <c r="AB60" s="101">
        <v>0</v>
      </c>
      <c r="AC60" s="101">
        <v>37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263</v>
      </c>
      <c r="F61" s="101">
        <v>136</v>
      </c>
      <c r="G61" s="101">
        <v>17</v>
      </c>
      <c r="H61" s="101">
        <v>668</v>
      </c>
      <c r="I61" s="101">
        <v>1395</v>
      </c>
      <c r="J61" s="101">
        <v>11</v>
      </c>
      <c r="K61" s="101">
        <v>702</v>
      </c>
      <c r="L61" s="101">
        <v>1</v>
      </c>
      <c r="M61" s="101">
        <v>0</v>
      </c>
      <c r="N61" s="101">
        <v>65</v>
      </c>
      <c r="O61" s="101">
        <v>9</v>
      </c>
      <c r="P61" s="101">
        <v>2</v>
      </c>
      <c r="Q61" s="101">
        <v>315</v>
      </c>
      <c r="R61" s="101">
        <v>4</v>
      </c>
      <c r="S61" s="101">
        <v>796</v>
      </c>
      <c r="T61" s="101">
        <v>32</v>
      </c>
      <c r="U61" s="101">
        <v>32</v>
      </c>
      <c r="V61" s="101">
        <v>699</v>
      </c>
      <c r="W61" s="101">
        <v>699</v>
      </c>
      <c r="X61" s="101">
        <v>8</v>
      </c>
      <c r="Y61" s="101">
        <v>7</v>
      </c>
      <c r="Z61" s="101">
        <v>307</v>
      </c>
      <c r="AA61" s="101">
        <v>213</v>
      </c>
      <c r="AB61" s="101">
        <v>1</v>
      </c>
      <c r="AC61" s="101">
        <v>506</v>
      </c>
      <c r="AD61" s="101">
        <v>43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1" t="s">
        <v>146</v>
      </c>
      <c r="AG63" s="141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1798</v>
      </c>
      <c r="D64" s="62">
        <f t="shared" si="0"/>
        <v>8658</v>
      </c>
      <c r="E64" s="62">
        <f t="shared" si="0"/>
        <v>24398</v>
      </c>
      <c r="F64" s="62">
        <f t="shared" si="0"/>
        <v>19762</v>
      </c>
      <c r="G64" s="62">
        <f t="shared" si="0"/>
        <v>4440</v>
      </c>
      <c r="H64" s="62">
        <f t="shared" si="0"/>
        <v>44694</v>
      </c>
      <c r="I64" s="62">
        <f t="shared" si="0"/>
        <v>84739</v>
      </c>
      <c r="J64" s="64">
        <f t="shared" si="0"/>
        <v>2414</v>
      </c>
      <c r="K64" s="64">
        <f t="shared" si="0"/>
        <v>61549</v>
      </c>
      <c r="L64" s="62">
        <f t="shared" si="0"/>
        <v>1054</v>
      </c>
      <c r="M64" s="62">
        <f t="shared" si="0"/>
        <v>79</v>
      </c>
      <c r="N64" s="62">
        <f t="shared" si="0"/>
        <v>7730</v>
      </c>
      <c r="O64" s="62">
        <f t="shared" si="0"/>
        <v>440</v>
      </c>
      <c r="P64" s="62">
        <f t="shared" si="0"/>
        <v>101</v>
      </c>
      <c r="Q64" s="62">
        <f t="shared" si="0"/>
        <v>41585</v>
      </c>
      <c r="R64" s="62">
        <f t="shared" si="0"/>
        <v>743</v>
      </c>
      <c r="S64" s="62">
        <f t="shared" si="0"/>
        <v>104537</v>
      </c>
      <c r="T64" s="62"/>
      <c r="U64" s="62">
        <f>SUM(U3:U61)</f>
        <v>3947</v>
      </c>
      <c r="V64" s="63"/>
      <c r="W64" s="62">
        <f t="shared" ref="W64:AD64" si="1">SUM(W3:W61)</f>
        <v>118394</v>
      </c>
      <c r="X64" s="62">
        <f t="shared" si="1"/>
        <v>276</v>
      </c>
      <c r="Y64" s="62">
        <f t="shared" si="1"/>
        <v>505</v>
      </c>
      <c r="Z64" s="64">
        <f t="shared" si="1"/>
        <v>32309</v>
      </c>
      <c r="AA64" s="62">
        <f t="shared" si="1"/>
        <v>6667</v>
      </c>
      <c r="AB64" s="62">
        <f t="shared" si="1"/>
        <v>402</v>
      </c>
      <c r="AC64" s="62">
        <f t="shared" si="1"/>
        <v>17624</v>
      </c>
      <c r="AD64" s="64">
        <f t="shared" si="1"/>
        <v>4144</v>
      </c>
      <c r="AE64" s="84">
        <f>AE62/AE63</f>
        <v>0.83324284940019244</v>
      </c>
      <c r="AF64" s="141" t="s">
        <v>95</v>
      </c>
      <c r="AG64" s="141"/>
    </row>
    <row r="65" spans="1:47" ht="16" x14ac:dyDescent="0.2">
      <c r="A65" s="63"/>
      <c r="B65" s="70" t="s">
        <v>96</v>
      </c>
      <c r="C65" s="88">
        <f>C64/E64</f>
        <v>7.3694565128289202E-2</v>
      </c>
      <c r="D65" s="88">
        <f>D64/E64</f>
        <v>0.35486515288138371</v>
      </c>
      <c r="E65" s="77">
        <f>E64/E64</f>
        <v>1</v>
      </c>
      <c r="F65" s="88">
        <f>F64/K64</f>
        <v>0.32107751547547481</v>
      </c>
      <c r="G65" s="88">
        <f>G64/K64</f>
        <v>7.2137646428049193E-2</v>
      </c>
      <c r="H65" s="88">
        <f>H64/K64</f>
        <v>0.72615314627370064</v>
      </c>
      <c r="I65" s="88">
        <f>I64/K64</f>
        <v>1.3767729776275812</v>
      </c>
      <c r="J65" s="88">
        <f>J64/K64</f>
        <v>3.9220783440835759E-2</v>
      </c>
      <c r="K65" s="76">
        <f>K64/K64</f>
        <v>1</v>
      </c>
      <c r="L65" s="75">
        <f>L64/N64</f>
        <v>0.13635187580853816</v>
      </c>
      <c r="M65" s="75">
        <f>M64/N64</f>
        <v>1.0219922380336352E-2</v>
      </c>
      <c r="N65" s="76">
        <f>N64/N64</f>
        <v>1</v>
      </c>
      <c r="O65" s="75">
        <f>O64/N64</f>
        <v>5.6921086675291076E-2</v>
      </c>
      <c r="P65" s="75">
        <f>P64/N64</f>
        <v>1.3065976714100905E-2</v>
      </c>
      <c r="Q65" s="75">
        <f>Q64/N64</f>
        <v>5.3796895213454077</v>
      </c>
      <c r="R65" s="75">
        <f>R64/N64</f>
        <v>9.6119016817593786E-2</v>
      </c>
      <c r="S65" s="77">
        <f>S64/S64</f>
        <v>1</v>
      </c>
      <c r="T65" s="75"/>
      <c r="U65" s="75">
        <f>U64/S64</f>
        <v>3.7756966432937619E-2</v>
      </c>
      <c r="V65" s="75"/>
      <c r="W65" s="75">
        <f>W64/S64</f>
        <v>1.1325559371323073</v>
      </c>
      <c r="X65" s="75">
        <f>X64/S64</f>
        <v>2.6402135129188708E-3</v>
      </c>
      <c r="Y65" s="75">
        <f>Y64/S64</f>
        <v>4.830825449362427E-3</v>
      </c>
      <c r="Z65" s="88">
        <f>Z64/S64</f>
        <v>0.30906760285831808</v>
      </c>
      <c r="AA65" s="77">
        <f>AA64/AA64</f>
        <v>1</v>
      </c>
      <c r="AB65" s="78">
        <f>AB64/AA64</f>
        <v>6.0296985150742465E-2</v>
      </c>
      <c r="AC65" s="75">
        <f>AC64/AA64</f>
        <v>2.6434678266086697</v>
      </c>
      <c r="AD65" s="90">
        <f>AD64/AA64</f>
        <v>0.62156892155392229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446</v>
      </c>
      <c r="D66" s="66">
        <f>SUMIF(B3:B61, "Europe", D3:D61)</f>
        <v>2381</v>
      </c>
      <c r="E66" s="66">
        <f>SUMIF(B3:B61, "Europe", E3:E61)</f>
        <v>8843</v>
      </c>
      <c r="F66" s="66">
        <f>SUMIF(B3:B61, "Europe", F3:F61)</f>
        <v>3546</v>
      </c>
      <c r="G66" s="66">
        <f>SUMIF(B3:B61, "Europe", G3:G61)</f>
        <v>582</v>
      </c>
      <c r="H66" s="66">
        <f>SUMIF(B3:B61, "Europe", H3:H61)</f>
        <v>12433</v>
      </c>
      <c r="I66" s="66">
        <f>SUMIF(B3:B61, "Europe", I3:I61)</f>
        <v>24016</v>
      </c>
      <c r="J66" s="68">
        <f>SUMIF(B3:B61, "Europe", J3:J61)</f>
        <v>629</v>
      </c>
      <c r="K66" s="68">
        <f>SUMIF(B3:B61, "Europe", K3:K61)</f>
        <v>18206</v>
      </c>
      <c r="L66" s="66">
        <f>SUMIF(B3:B61, "Europe", L3:L61)</f>
        <v>203</v>
      </c>
      <c r="M66" s="66">
        <f>SUMIF(B3:B61, "Europe", M3:M61)</f>
        <v>35</v>
      </c>
      <c r="N66" s="66">
        <f>SUMIF(B3:B61, "Europe", N3:N61)</f>
        <v>4145</v>
      </c>
      <c r="O66" s="66">
        <f>SUMIF(B3:B61, "Europe", O3:O61)</f>
        <v>215</v>
      </c>
      <c r="P66" s="66">
        <f>SUMIF(B3:B61, "Europe", P3:P61)</f>
        <v>82</v>
      </c>
      <c r="Q66" s="66">
        <f>SUMIF(B3:B61, "Europe", Q3:Q61)</f>
        <v>13926</v>
      </c>
      <c r="R66" s="66">
        <f>SUMIF(B3:B61, "Europe", R3:R61)</f>
        <v>443</v>
      </c>
      <c r="S66" s="66">
        <f>SUMIF(B3:B61, "Europe", S3:S61)</f>
        <v>34029</v>
      </c>
      <c r="T66" s="66"/>
      <c r="U66" s="66">
        <f>SUMIF(B3:B61, "Europe", U3:U61)</f>
        <v>1886</v>
      </c>
      <c r="V66" s="67"/>
      <c r="W66" s="66">
        <f>SUMIF(B3:B61, "Europe", W3:W61)</f>
        <v>34058</v>
      </c>
      <c r="X66" s="66">
        <f>SUMIF(B3:B61, "Europe", X3:X61)</f>
        <v>125</v>
      </c>
      <c r="Y66" s="66">
        <f>SUMIF(B3:B61, "Europe", Y3:Y61)</f>
        <v>397</v>
      </c>
      <c r="Z66" s="68">
        <f>SUMIF(B3:B61, "Europe", Z3:Z61)</f>
        <v>13506</v>
      </c>
      <c r="AA66" s="66">
        <f>SUMIF(B3:B61, "Europe", AA3:AA61)</f>
        <v>2042</v>
      </c>
      <c r="AB66" s="66">
        <f>SUMIF(B3:B61, "Europe", AB3:AB61)</f>
        <v>239</v>
      </c>
      <c r="AC66" s="66">
        <f>SUMIF(B3:B61, "Europe", AC3:AC61)</f>
        <v>5078</v>
      </c>
      <c r="AD66" s="68">
        <f>SUMIF(B3:B61, "Europe", AD3:AD61)</f>
        <v>1637</v>
      </c>
      <c r="AE66" s="84"/>
    </row>
    <row r="67" spans="1:47" ht="16" x14ac:dyDescent="0.2">
      <c r="A67" s="69"/>
      <c r="B67" s="70" t="s">
        <v>96</v>
      </c>
      <c r="C67" s="88">
        <f>C66/E66</f>
        <v>5.0435372611104826E-2</v>
      </c>
      <c r="D67" s="88">
        <f>D66/E66</f>
        <v>0.26925251611444079</v>
      </c>
      <c r="E67" s="77">
        <f>E66/E66</f>
        <v>1</v>
      </c>
      <c r="F67" s="88">
        <f>F66/K66</f>
        <v>0.19477095463034164</v>
      </c>
      <c r="G67" s="88">
        <f>G66/K66</f>
        <v>3.1967483247281117E-2</v>
      </c>
      <c r="H67" s="88">
        <f>H66/K66</f>
        <v>0.68290673404372182</v>
      </c>
      <c r="I67" s="88">
        <f>I66/K66</f>
        <v>1.3191255630012084</v>
      </c>
      <c r="J67" s="88">
        <f>J66/K66</f>
        <v>3.4549049763814128E-2</v>
      </c>
      <c r="K67" s="76">
        <f>K66/K66</f>
        <v>1</v>
      </c>
      <c r="L67" s="75">
        <f>L66/N66</f>
        <v>4.8974668275030157E-2</v>
      </c>
      <c r="M67" s="75">
        <f>M66/N66</f>
        <v>8.4439083232810616E-3</v>
      </c>
      <c r="N67" s="76">
        <f>N66/N66</f>
        <v>1</v>
      </c>
      <c r="O67" s="75">
        <f>O66/N66</f>
        <v>5.1869722557297951E-2</v>
      </c>
      <c r="P67" s="75">
        <f>P66/N66</f>
        <v>1.9782870928829917E-2</v>
      </c>
      <c r="Q67" s="75">
        <f>Q66/N66</f>
        <v>3.3597104945717731</v>
      </c>
      <c r="R67" s="75">
        <f>R66/N66</f>
        <v>0.10687575392038601</v>
      </c>
      <c r="S67" s="77">
        <f>S66/S66</f>
        <v>1</v>
      </c>
      <c r="T67" s="79"/>
      <c r="U67" s="75">
        <f>U66/S66</f>
        <v>5.5423315407446591E-2</v>
      </c>
      <c r="V67" s="79"/>
      <c r="W67" s="75">
        <f>W66/S66</f>
        <v>1.0008522142878133</v>
      </c>
      <c r="X67" s="75">
        <f>X66/S66</f>
        <v>3.6733374474712745E-3</v>
      </c>
      <c r="Y67" s="92">
        <f>Y66/Z66</f>
        <v>2.9394343254849697E-2</v>
      </c>
      <c r="Z67" s="88">
        <f>Z66/S66</f>
        <v>0.39689676452437628</v>
      </c>
      <c r="AA67" s="80">
        <f>AA66/AA66</f>
        <v>1</v>
      </c>
      <c r="AB67" s="81">
        <f>AB66/AA66</f>
        <v>0.11704211557296768</v>
      </c>
      <c r="AC67" s="79">
        <f>AC66/AA66</f>
        <v>2.486777668952008</v>
      </c>
      <c r="AD67" s="91">
        <f>AD66/AA66</f>
        <v>0.80166503428011748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1082</v>
      </c>
      <c r="D68" s="66">
        <f>SUMIF(B3:B61, "North America", D3:D61)</f>
        <v>4054</v>
      </c>
      <c r="E68" s="66">
        <f>SUMIF(B3:B61, "North America", E3:E61)</f>
        <v>9889</v>
      </c>
      <c r="F68" s="66">
        <f>SUMIF(B3:B61, "North America", F3:F61)</f>
        <v>12134</v>
      </c>
      <c r="G68" s="66">
        <f>SUMIF(B3:B61, "North America", G3:G61)</f>
        <v>3208</v>
      </c>
      <c r="H68" s="66">
        <f>SUMIF(B3:B61, "North America", H3:H61)</f>
        <v>18017</v>
      </c>
      <c r="I68" s="66">
        <f>SUMIF(B3:B61, "North America", I3:I61)</f>
        <v>30899</v>
      </c>
      <c r="J68" s="68">
        <f>SUMIF(B3:B61, "North America", J3:J61)</f>
        <v>1346</v>
      </c>
      <c r="K68" s="68">
        <f>SUMIF(B3:B61, "North America", K3:K61)</f>
        <v>29717</v>
      </c>
      <c r="L68" s="66">
        <f>SUMIF(B3:B61, "North America", L3:L61)</f>
        <v>681</v>
      </c>
      <c r="M68" s="66">
        <f>SUMIF(B3:B61, "North America", M3:M61)</f>
        <v>21</v>
      </c>
      <c r="N68" s="66">
        <f>SUMIF(B3:B61, "North America", N3:N61)</f>
        <v>1669</v>
      </c>
      <c r="O68" s="66">
        <f>SUMIF(B3:B61, "North America", O3:O61)</f>
        <v>106</v>
      </c>
      <c r="P68" s="66">
        <f>SUMIF(B3:B61, "North America", P3:P61)</f>
        <v>6</v>
      </c>
      <c r="Q68" s="66">
        <f>SUMIF(B3:B61, "North America", Q3:Q61)</f>
        <v>14186</v>
      </c>
      <c r="R68" s="66">
        <f>SUMIF(B3:B61, "North America", R3:R61)</f>
        <v>151</v>
      </c>
      <c r="S68" s="66">
        <f>SUMIF(B3:B61, "North America", S3:S61)</f>
        <v>38212</v>
      </c>
      <c r="T68" s="66"/>
      <c r="U68" s="66">
        <f>SUMIF(B3:B61, "North America", U3:U61)</f>
        <v>852</v>
      </c>
      <c r="V68" s="67"/>
      <c r="W68" s="66">
        <f>SUMIF(B3:B61, "North America", W3:W61)</f>
        <v>56299</v>
      </c>
      <c r="X68" s="66">
        <f>SUMIF(B3:B61, "North America", X3:X61)</f>
        <v>91</v>
      </c>
      <c r="Y68" s="66">
        <f>SUMIF(B3:B61, "North America", Y3:Y61)</f>
        <v>36</v>
      </c>
      <c r="Z68" s="68">
        <f>SUMIF(B3:B61, "North America", Z3:Z61)</f>
        <v>11123</v>
      </c>
      <c r="AA68" s="66">
        <f>SUMIF(B3:B61, "North America", AA3:AA61)</f>
        <v>1172</v>
      </c>
      <c r="AB68" s="66">
        <f>SUMIF(B3:B61, "North America", AB3:AB61)</f>
        <v>83</v>
      </c>
      <c r="AC68" s="66">
        <f>SUMIF(B3:B61, "North America", AC3:AC61)</f>
        <v>6124</v>
      </c>
      <c r="AD68" s="68">
        <f>SUMIF(B3:B61, "North America", AD3:AD61)</f>
        <v>1379</v>
      </c>
      <c r="AE68" s="84"/>
    </row>
    <row r="69" spans="1:47" ht="16" x14ac:dyDescent="0.2">
      <c r="A69" s="69"/>
      <c r="B69" s="70" t="s">
        <v>96</v>
      </c>
      <c r="C69" s="88">
        <f>C68/E68</f>
        <v>0.10941450096066337</v>
      </c>
      <c r="D69" s="88">
        <f>D68/E68</f>
        <v>0.4099504499949439</v>
      </c>
      <c r="E69" s="77">
        <f>E68/E68</f>
        <v>1</v>
      </c>
      <c r="F69" s="88">
        <f>F68/K68</f>
        <v>0.40831847090890738</v>
      </c>
      <c r="G69" s="88">
        <f>G68/K68</f>
        <v>0.10795167749099842</v>
      </c>
      <c r="H69" s="88">
        <f>H68/K68</f>
        <v>0.60628596426287984</v>
      </c>
      <c r="I69" s="88">
        <f>I68/K68</f>
        <v>1.0397752128411346</v>
      </c>
      <c r="J69" s="88">
        <f>J68/K68</f>
        <v>4.5293939495911428E-2</v>
      </c>
      <c r="K69" s="76">
        <f>K68/K68</f>
        <v>1</v>
      </c>
      <c r="L69" s="75">
        <f>L68/N68</f>
        <v>0.4080287597363691</v>
      </c>
      <c r="M69" s="75">
        <f>M68/N68</f>
        <v>1.2582384661473937E-2</v>
      </c>
      <c r="N69" s="76">
        <f>N68/N68</f>
        <v>1</v>
      </c>
      <c r="O69" s="75">
        <f>O68/N68</f>
        <v>6.3511084481725585E-2</v>
      </c>
      <c r="P69" s="75">
        <f>P68/N68</f>
        <v>3.5949670461354103E-3</v>
      </c>
      <c r="Q69" s="75">
        <f>Q68/N68</f>
        <v>8.4997004194128216</v>
      </c>
      <c r="R69" s="75">
        <f>R68/N68</f>
        <v>9.0473337327741168E-2</v>
      </c>
      <c r="S69" s="77">
        <f>S68/S68</f>
        <v>1</v>
      </c>
      <c r="T69" s="79"/>
      <c r="U69" s="75">
        <f>U68/S68</f>
        <v>2.2296660734847693E-2</v>
      </c>
      <c r="V69" s="79"/>
      <c r="W69" s="75">
        <f>W68/S68</f>
        <v>1.4733329844028054</v>
      </c>
      <c r="X69" s="75">
        <f>X68/S68</f>
        <v>2.3814508531351409E-3</v>
      </c>
      <c r="Y69" s="92">
        <f>Y68/Z68</f>
        <v>3.2365369055111031E-3</v>
      </c>
      <c r="Z69" s="88">
        <f>Z68/S68</f>
        <v>0.29108656966397989</v>
      </c>
      <c r="AA69" s="80">
        <f>AA68/AA68</f>
        <v>1</v>
      </c>
      <c r="AB69" s="81">
        <f>AB68/AA68</f>
        <v>7.0819112627986347E-2</v>
      </c>
      <c r="AC69" s="79">
        <f>AC68/AA68</f>
        <v>5.225255972696246</v>
      </c>
      <c r="AD69" s="91">
        <f>AD68/AA68</f>
        <v>1.1766211604095562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46</v>
      </c>
      <c r="D70" s="66">
        <f>SUMIF(B3:B61, "South America", D3:D61)</f>
        <v>187</v>
      </c>
      <c r="E70" s="66">
        <f>SUMIF(B3:B61, "South America", E3:E61)</f>
        <v>1204</v>
      </c>
      <c r="F70" s="66">
        <f>SUMIF(B3:B61, "South America", F3:F61)</f>
        <v>397</v>
      </c>
      <c r="G70" s="66">
        <f>SUMIF(B3:B61, "South America", G3:G61)</f>
        <v>40</v>
      </c>
      <c r="H70" s="66">
        <f>SUMIF(B3:B61, "South America", H3:H61)</f>
        <v>2246</v>
      </c>
      <c r="I70" s="66">
        <f>SUMIF(B3:B61, "South America", I3:I61)</f>
        <v>3874</v>
      </c>
      <c r="J70" s="68">
        <f>SUMIF(B3:B61, "South America", J3:J61)</f>
        <v>40</v>
      </c>
      <c r="K70" s="68">
        <f>SUMIF(B3:B61, "South America", K3:K61)</f>
        <v>2743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440</v>
      </c>
      <c r="O70" s="66">
        <f>SUMIF(B3:B61, "South America", O3:O61)</f>
        <v>47</v>
      </c>
      <c r="P70" s="66">
        <f>SUMIF(B3:B61, "South America", P3:P61)</f>
        <v>4</v>
      </c>
      <c r="Q70" s="66">
        <f>SUMIF(B3:B61, "South America", Q3:Q61)</f>
        <v>2192</v>
      </c>
      <c r="R70" s="66">
        <f>SUMIF(B3:B61, "South America", R3:R61)</f>
        <v>87</v>
      </c>
      <c r="S70" s="66">
        <f>SUMIF(B3:B61, "South America", S3:S61)</f>
        <v>6429</v>
      </c>
      <c r="T70" s="66"/>
      <c r="U70" s="66">
        <f>SUMIF(B3:B61, "South America", U3:U61)</f>
        <v>393</v>
      </c>
      <c r="V70" s="67"/>
      <c r="W70" s="66">
        <f>SUMIF(B3:B61, "South America", W3:W61)</f>
        <v>5691</v>
      </c>
      <c r="X70" s="66">
        <f>SUMIF(B3:B61, "South America", X3:X61)</f>
        <v>17</v>
      </c>
      <c r="Y70" s="66">
        <f>SUMIF(B3:B61, "South America", Y3:Y61)</f>
        <v>13</v>
      </c>
      <c r="Z70" s="68">
        <f>SUMIF(B3:B61, "South America", Z3:Z61)</f>
        <v>1825</v>
      </c>
      <c r="AA70" s="66">
        <f>SUMIF(B3:B61, "South America", AA3:AA61)</f>
        <v>854</v>
      </c>
      <c r="AB70" s="66">
        <f>SUMIF(B3:B61, "South America", AB3:AB61)</f>
        <v>17</v>
      </c>
      <c r="AC70" s="66">
        <f>SUMIF(B3:B61, "South America", AC3:AC61)</f>
        <v>1223</v>
      </c>
      <c r="AD70" s="68">
        <f>SUMIF(B3:B61, "South America", AD3:AD61)</f>
        <v>260</v>
      </c>
      <c r="AE70" s="84"/>
    </row>
    <row r="71" spans="1:47" ht="16" x14ac:dyDescent="0.2">
      <c r="A71" s="63"/>
      <c r="B71" s="70" t="s">
        <v>96</v>
      </c>
      <c r="C71" s="88">
        <f>C70/E70</f>
        <v>3.8205980066445183E-2</v>
      </c>
      <c r="D71" s="88">
        <f>D70/E70</f>
        <v>0.15531561461794019</v>
      </c>
      <c r="E71" s="77">
        <f>E70/E70</f>
        <v>1</v>
      </c>
      <c r="F71" s="88">
        <f>F70/K70</f>
        <v>0.14473204520597885</v>
      </c>
      <c r="G71" s="88">
        <f>G70/K70</f>
        <v>1.4582573824279986E-2</v>
      </c>
      <c r="H71" s="88">
        <f>H70/K70</f>
        <v>0.81881152023332116</v>
      </c>
      <c r="I71" s="88">
        <f>I70/K70</f>
        <v>1.4123222748815165</v>
      </c>
      <c r="J71" s="88">
        <f>J70/K70</f>
        <v>1.4582573824279986E-2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0.10681818181818181</v>
      </c>
      <c r="P71" s="75">
        <f>P70/N70</f>
        <v>9.0909090909090905E-3</v>
      </c>
      <c r="Q71" s="75">
        <f>Q70/N70</f>
        <v>4.9818181818181815</v>
      </c>
      <c r="R71" s="75">
        <f>R70/N70</f>
        <v>0.19772727272727272</v>
      </c>
      <c r="S71" s="77">
        <f>S70/S70</f>
        <v>1</v>
      </c>
      <c r="T71" s="79"/>
      <c r="U71" s="75">
        <f>U70/S70</f>
        <v>6.112925804946337E-2</v>
      </c>
      <c r="V71" s="79"/>
      <c r="W71" s="75">
        <f>W70/S70</f>
        <v>0.88520765282314517</v>
      </c>
      <c r="X71" s="75">
        <f>X70/S70</f>
        <v>2.6442681599004509E-3</v>
      </c>
      <c r="Y71" s="92">
        <f>Y70/Z70</f>
        <v>7.1232876712328764E-3</v>
      </c>
      <c r="Z71" s="88">
        <f>Z70/S70</f>
        <v>0.28386996422460725</v>
      </c>
      <c r="AA71" s="80">
        <f>AA70/AA70</f>
        <v>1</v>
      </c>
      <c r="AB71" s="81">
        <f>AB70/AA70</f>
        <v>1.9906323185011711E-2</v>
      </c>
      <c r="AC71" s="79">
        <f>AC70/AA70</f>
        <v>1.4320843091334894</v>
      </c>
      <c r="AD71" s="91">
        <f>AD70/AA70</f>
        <v>0.3044496487119438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215</v>
      </c>
      <c r="D72" s="66">
        <f>SUMIF(B3:B61, "Asia &amp; Pacific", D3:D61)</f>
        <v>1998</v>
      </c>
      <c r="E72" s="66">
        <f>SUMIF(B3:B61, "Asia &amp; Pacific", E3:E61)</f>
        <v>4241</v>
      </c>
      <c r="F72" s="66">
        <f>SUMIF(B3:B61, "Asia &amp; Pacific", F3:F61)</f>
        <v>3593</v>
      </c>
      <c r="G72" s="66">
        <f>SUMIF(B3:B61, "Asia &amp; Pacific", G3:G61)</f>
        <v>580</v>
      </c>
      <c r="H72" s="66">
        <f>SUMIF(B3:B61, "Asia &amp; Pacific", H3:H61)</f>
        <v>11638</v>
      </c>
      <c r="I72" s="66">
        <f>SUMIF(B3:B61, "Asia &amp; Pacific", I3:I61)</f>
        <v>25082</v>
      </c>
      <c r="J72" s="68">
        <f>SUMIF(B3:B61, "Asia &amp; Pacific", J3:J61)</f>
        <v>382</v>
      </c>
      <c r="K72" s="68">
        <f>SUMIF(B3:B61, "Asia &amp; Pacific", K3:K61)</f>
        <v>10300</v>
      </c>
      <c r="L72" s="66">
        <f>SUMIF(B3:B61, "Asia &amp; Pacific", L3:L61)</f>
        <v>156</v>
      </c>
      <c r="M72" s="66">
        <f>SUMIF(B3:B61, "Asia &amp; Pacific", M3:M61)</f>
        <v>22</v>
      </c>
      <c r="N72" s="66">
        <f>SUMIF(B3:B61, "Asia &amp; Pacific", N3:N61)</f>
        <v>1332</v>
      </c>
      <c r="O72" s="66">
        <f>SUMIF(B3:B61, "Asia &amp; Pacific", O3:O61)</f>
        <v>60</v>
      </c>
      <c r="P72" s="66">
        <f>SUMIF(B3:B61, "Asia &amp; Pacific", P3:P61)</f>
        <v>5</v>
      </c>
      <c r="Q72" s="66">
        <f>SUMIF(B3:B61, "Asia &amp; Pacific", Q3:Q61)</f>
        <v>10990</v>
      </c>
      <c r="R72" s="66">
        <f>SUMIF(B3:B61, "Asia &amp; Pacific", R3:R61)</f>
        <v>39</v>
      </c>
      <c r="S72" s="66">
        <f>SUMIF(B3:B61, "Asia &amp; Pacific", S3:S61)</f>
        <v>24635</v>
      </c>
      <c r="T72" s="66"/>
      <c r="U72" s="66">
        <f>SUMIF(B3:B61, "Asia &amp; Pacific", U3:U61)</f>
        <v>767</v>
      </c>
      <c r="V72" s="67"/>
      <c r="W72" s="66">
        <f>SUMIF(B3:B61, "Asia &amp; Pacific", W3:W61)</f>
        <v>21501</v>
      </c>
      <c r="X72" s="66">
        <f>SUMIF(B3:B61, "Asia &amp; Pacific", X3:X61)</f>
        <v>42</v>
      </c>
      <c r="Y72" s="66">
        <f>SUMIF(B3:B61, "Asia &amp; Pacific", Y3:Y61)</f>
        <v>57</v>
      </c>
      <c r="Z72" s="68">
        <f>SUMIF(B3:B61, "Asia &amp; Pacific", Z3:Z61)</f>
        <v>5544</v>
      </c>
      <c r="AA72" s="66">
        <f>SUMIF(B3:B61, "Asia &amp; Pacific", AA3:AA61)</f>
        <v>2456</v>
      </c>
      <c r="AB72" s="66">
        <f>SUMIF(B3:B61, "Asia &amp; Pacific", AB3:AB61)</f>
        <v>59</v>
      </c>
      <c r="AC72" s="66">
        <f>SUMIF(B3:B61, "Asia &amp; Pacific", AC3:AC61)</f>
        <v>5003</v>
      </c>
      <c r="AD72" s="68">
        <f>SUMIF(B3:B61, "Asia &amp; Pacific", AD3:AD61)</f>
        <v>762</v>
      </c>
      <c r="AE72" s="63"/>
    </row>
    <row r="73" spans="1:47" ht="16" x14ac:dyDescent="0.2">
      <c r="A73" s="63"/>
      <c r="B73" s="70" t="s">
        <v>96</v>
      </c>
      <c r="C73" s="88">
        <f>C72/E72</f>
        <v>5.069559066257958E-2</v>
      </c>
      <c r="D73" s="88">
        <f>D72/E72</f>
        <v>0.47111530299457677</v>
      </c>
      <c r="E73" s="77">
        <f>E72/E72</f>
        <v>1</v>
      </c>
      <c r="F73" s="88">
        <f>F72/K72</f>
        <v>0.34883495145631066</v>
      </c>
      <c r="G73" s="88">
        <f>G72/K72</f>
        <v>5.6310679611650483E-2</v>
      </c>
      <c r="H73" s="88">
        <f>H72/K72</f>
        <v>1.1299029126213591</v>
      </c>
      <c r="I73" s="88">
        <f>I72/K72</f>
        <v>2.4351456310679613</v>
      </c>
      <c r="J73" s="88">
        <f>J72/K72</f>
        <v>3.70873786407767E-2</v>
      </c>
      <c r="K73" s="76">
        <f>K72/K72</f>
        <v>1</v>
      </c>
      <c r="L73" s="75">
        <f>L72/N72</f>
        <v>0.11711711711711711</v>
      </c>
      <c r="M73" s="75">
        <f>M72/N72</f>
        <v>1.6516516516516516E-2</v>
      </c>
      <c r="N73" s="76">
        <f>N72/N72</f>
        <v>1</v>
      </c>
      <c r="O73" s="75">
        <f>O72/N72</f>
        <v>4.5045045045045043E-2</v>
      </c>
      <c r="P73" s="75">
        <f>P72/N72</f>
        <v>3.7537537537537537E-3</v>
      </c>
      <c r="Q73" s="75">
        <f>Q72/N72</f>
        <v>8.2507507507507505</v>
      </c>
      <c r="R73" s="75">
        <f>R72/N72</f>
        <v>2.9279279279279279E-2</v>
      </c>
      <c r="S73" s="77">
        <f>S72/S72</f>
        <v>1</v>
      </c>
      <c r="T73" s="79"/>
      <c r="U73" s="75">
        <f>U72/S72</f>
        <v>3.1134564643799472E-2</v>
      </c>
      <c r="V73" s="79"/>
      <c r="W73" s="75">
        <f>W72/S72</f>
        <v>0.87278262634463166</v>
      </c>
      <c r="X73" s="75">
        <f>X72/S72</f>
        <v>1.7048914146539477E-3</v>
      </c>
      <c r="Y73" s="92">
        <f>Y72/Z72</f>
        <v>1.0281385281385282E-2</v>
      </c>
      <c r="Z73" s="88">
        <f>Z72/S72</f>
        <v>0.22504566673432108</v>
      </c>
      <c r="AA73" s="80">
        <f>AA72/AA72</f>
        <v>1</v>
      </c>
      <c r="AB73" s="81">
        <f>AB72/AA72</f>
        <v>2.4022801302931596E-2</v>
      </c>
      <c r="AC73" s="79">
        <f>AC72/AA72</f>
        <v>2.0370521172638436</v>
      </c>
      <c r="AD73" s="91">
        <f>AD72/AA72</f>
        <v>0.31026058631921827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38</v>
      </c>
      <c r="E74" s="66">
        <f>SUMIF(B3:B61, "Africa", E3:E61)</f>
        <v>221</v>
      </c>
      <c r="F74" s="66">
        <f>SUMIF(B3:B61, "Africa", F3:F61)</f>
        <v>92</v>
      </c>
      <c r="G74" s="66">
        <f>SUMIF(B3:B61, "Africa", G3:G61)</f>
        <v>30</v>
      </c>
      <c r="H74" s="66">
        <f>SUMIF(B3:B61, "Africa", H3:H61)</f>
        <v>360</v>
      </c>
      <c r="I74" s="66">
        <f>SUMIF(B3:B61, "Africa", I3:I61)</f>
        <v>868</v>
      </c>
      <c r="J74" s="68">
        <f>SUMIF(B3:B61, "Africa", J3:J61)</f>
        <v>17</v>
      </c>
      <c r="K74" s="68">
        <f>SUMIF(B3:B61, "Africa", K3:K61)</f>
        <v>583</v>
      </c>
      <c r="L74" s="66">
        <f>SUMIF(B3:B61, "Africa", L3:L61)</f>
        <v>3</v>
      </c>
      <c r="M74" s="66">
        <f>SUMIF(B3:B61, "Africa", M3:M61)</f>
        <v>1</v>
      </c>
      <c r="N74" s="66">
        <f>SUMIF(B3:B61, "Africa", N3:N61)</f>
        <v>144</v>
      </c>
      <c r="O74" s="66">
        <f>SUMIF(B3:B61, "Africa", O3:O61)</f>
        <v>12</v>
      </c>
      <c r="P74" s="66">
        <f>SUMIF(B3:B61, "Africa", P3:P61)</f>
        <v>4</v>
      </c>
      <c r="Q74" s="66">
        <f>SUMIF(B3:B61, "Africa", Q3:Q61)</f>
        <v>291</v>
      </c>
      <c r="R74" s="66">
        <f>SUMIF(B3:B61, "Africa", R3:R61)</f>
        <v>23</v>
      </c>
      <c r="S74" s="66">
        <f>SUMIF(B3:B61, "Africa", S3:S61)</f>
        <v>1232</v>
      </c>
      <c r="T74" s="66"/>
      <c r="U74" s="66">
        <f>SUMIF(B3:B61, "Africa", U3:U61)</f>
        <v>49</v>
      </c>
      <c r="V74" s="67"/>
      <c r="W74" s="66">
        <f>SUMIF(B3:B61, "Africa", W3:W61)</f>
        <v>845</v>
      </c>
      <c r="X74" s="66">
        <f>SUMIF(B3:B61, "Africa", X3:X61)</f>
        <v>1</v>
      </c>
      <c r="Y74" s="66">
        <f>SUMIF(B3:B61, "Africa", Y3:Y61)</f>
        <v>2</v>
      </c>
      <c r="Z74" s="68">
        <f>SUMIF(B3:B61, "Africa", Z3:Z61)</f>
        <v>311</v>
      </c>
      <c r="AA74" s="66">
        <f>SUMIF(B3:B61, "Africa", AA3:AA61)</f>
        <v>143</v>
      </c>
      <c r="AB74" s="66">
        <f>SUMIF(B3:B61, "Africa", AB3:AB61)</f>
        <v>4</v>
      </c>
      <c r="AC74" s="66">
        <f>SUMIF(B3:B61, "Africa", AC3:AC61)</f>
        <v>196</v>
      </c>
      <c r="AD74" s="68">
        <f>SUMIF(B3:B61, "Africa", AD3:AD61)</f>
        <v>106</v>
      </c>
      <c r="AE74" s="63"/>
    </row>
    <row r="75" spans="1:47" ht="16" x14ac:dyDescent="0.2">
      <c r="A75" s="63"/>
      <c r="B75" s="70" t="s">
        <v>96</v>
      </c>
      <c r="C75" s="88">
        <f>C74/E74</f>
        <v>4.072398190045249E-2</v>
      </c>
      <c r="D75" s="88">
        <f>D74/E74</f>
        <v>0.17194570135746606</v>
      </c>
      <c r="E75" s="77">
        <f>E74/E74</f>
        <v>1</v>
      </c>
      <c r="F75" s="88">
        <f>F74/K74</f>
        <v>0.15780445969125215</v>
      </c>
      <c r="G75" s="88">
        <f>G74/K74</f>
        <v>5.1457975986277875E-2</v>
      </c>
      <c r="H75" s="88">
        <f>H74/K74</f>
        <v>0.61749571183533447</v>
      </c>
      <c r="I75" s="88">
        <f>I74/K74</f>
        <v>1.4888507718696398</v>
      </c>
      <c r="J75" s="88">
        <f>J74/K74</f>
        <v>2.9159519725557463E-2</v>
      </c>
      <c r="K75" s="76">
        <f>K74/K74</f>
        <v>1</v>
      </c>
      <c r="L75" s="75">
        <f>L74/N74</f>
        <v>2.0833333333333332E-2</v>
      </c>
      <c r="M75" s="75">
        <f>M74/N74</f>
        <v>6.9444444444444441E-3</v>
      </c>
      <c r="N75" s="76">
        <f>N74/N74</f>
        <v>1</v>
      </c>
      <c r="O75" s="75">
        <f>O74/N74</f>
        <v>8.3333333333333329E-2</v>
      </c>
      <c r="P75" s="75">
        <f>P74/N74</f>
        <v>2.7777777777777776E-2</v>
      </c>
      <c r="Q75" s="75">
        <f>Q74/N74</f>
        <v>2.0208333333333335</v>
      </c>
      <c r="R75" s="75">
        <f>R74/N74</f>
        <v>0.15972222222222221</v>
      </c>
      <c r="S75" s="77">
        <f>S74/S74</f>
        <v>1</v>
      </c>
      <c r="T75" s="79"/>
      <c r="U75" s="75">
        <f>U74/S74</f>
        <v>3.9772727272727272E-2</v>
      </c>
      <c r="V75" s="79"/>
      <c r="W75" s="75">
        <f>W74/S74</f>
        <v>0.68587662337662336</v>
      </c>
      <c r="X75" s="75">
        <f>X74/S74</f>
        <v>8.1168831168831174E-4</v>
      </c>
      <c r="Y75" s="92">
        <f>Y74/Z74</f>
        <v>6.4308681672025723E-3</v>
      </c>
      <c r="Z75" s="88">
        <f>Z74/S74</f>
        <v>0.25243506493506496</v>
      </c>
      <c r="AA75" s="80">
        <f>AA74/AA74</f>
        <v>1</v>
      </c>
      <c r="AB75" s="81">
        <f>AB74/AA74</f>
        <v>2.7972027972027972E-2</v>
      </c>
      <c r="AC75" s="79">
        <f>AC74/AA74</f>
        <v>1.3706293706293706</v>
      </c>
      <c r="AD75" s="91">
        <f>AD74/AA74</f>
        <v>0.74125874125874125</v>
      </c>
      <c r="AE75" s="63"/>
    </row>
    <row r="78" spans="1:47" ht="24" x14ac:dyDescent="0.2">
      <c r="A78" s="143" t="s">
        <v>154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43" t="s">
        <v>97</v>
      </c>
      <c r="B79" s="143"/>
      <c r="C79" s="146" t="s">
        <v>125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Y1"/>
    <mergeCell ref="AA1:AD1"/>
  </mergeCells>
  <hyperlinks>
    <hyperlink ref="C79:J79" r:id="rId1" display=" https://betterprojectsfaster.com/guide/java-full-stack-report-2023-01/the-index" xr:uid="{02CC93D5-BFBC-5546-83F9-97F0F8EF5BF4}"/>
    <hyperlink ref="C79:AD79" r:id="rId2" display="https://betterprojectsfaster.com/guide/java-tech-popularity-index-2023-Q2/the-index" xr:uid="{8FD02BD6-0B1E-BA41-8795-1C828F8B795F}"/>
  </hyperlinks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8361-9B9A-1C40-80DA-8CCB9C2EF610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7.1640625" bestFit="1" customWidth="1"/>
    <col min="4" max="4" width="7.6640625" bestFit="1" customWidth="1"/>
    <col min="5" max="5" width="11.5" bestFit="1" customWidth="1"/>
    <col min="6" max="6" width="6.6640625" bestFit="1" customWidth="1"/>
    <col min="7" max="7" width="13.5" bestFit="1" customWidth="1"/>
    <col min="8" max="8" width="9.1640625" bestFit="1" customWidth="1"/>
    <col min="9" max="9" width="6.5" bestFit="1" customWidth="1"/>
    <col min="10" max="10" width="6" bestFit="1" customWidth="1"/>
    <col min="11" max="11" width="6.5" bestFit="1" customWidth="1"/>
    <col min="12" max="12" width="6.1640625" bestFit="1" customWidth="1"/>
    <col min="13" max="13" width="11.1640625" bestFit="1" customWidth="1"/>
    <col min="14" max="14" width="7.5" bestFit="1" customWidth="1"/>
    <col min="15" max="15" width="20.1640625" bestFit="1" customWidth="1"/>
    <col min="16" max="16" width="13.6640625" bestFit="1" customWidth="1"/>
  </cols>
  <sheetData>
    <row r="1" spans="1:16" x14ac:dyDescent="0.2">
      <c r="A1" s="63"/>
      <c r="B1" s="63"/>
      <c r="C1" s="154" t="s">
        <v>155</v>
      </c>
      <c r="D1" s="155"/>
      <c r="E1" s="155"/>
      <c r="F1" s="155"/>
      <c r="G1" s="155"/>
      <c r="H1" s="155"/>
      <c r="I1" s="155"/>
      <c r="J1" s="155"/>
      <c r="K1" s="155" t="s">
        <v>156</v>
      </c>
      <c r="L1" s="155"/>
      <c r="M1" s="155"/>
      <c r="N1" s="156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157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145</v>
      </c>
      <c r="P2" s="63"/>
    </row>
    <row r="3" spans="1:16" x14ac:dyDescent="0.2">
      <c r="A3" s="69" t="s">
        <v>12</v>
      </c>
      <c r="B3" s="69" t="s">
        <v>13</v>
      </c>
      <c r="C3" s="101">
        <v>982</v>
      </c>
      <c r="D3" s="101">
        <v>34</v>
      </c>
      <c r="E3" s="101">
        <v>34</v>
      </c>
      <c r="F3" s="101">
        <v>916</v>
      </c>
      <c r="G3" s="101">
        <v>916</v>
      </c>
      <c r="H3" s="101">
        <v>3</v>
      </c>
      <c r="I3" s="101">
        <v>5</v>
      </c>
      <c r="J3" s="101">
        <v>247</v>
      </c>
      <c r="K3" s="101">
        <v>66</v>
      </c>
      <c r="L3" s="101">
        <v>2</v>
      </c>
      <c r="M3" s="101">
        <v>173</v>
      </c>
      <c r="N3" s="101">
        <v>48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1144</v>
      </c>
      <c r="D4" s="101">
        <v>11</v>
      </c>
      <c r="E4" s="101">
        <v>11</v>
      </c>
      <c r="F4" s="101">
        <v>1930</v>
      </c>
      <c r="G4" s="101">
        <v>1930</v>
      </c>
      <c r="H4" s="101">
        <v>1</v>
      </c>
      <c r="I4" s="101">
        <v>0</v>
      </c>
      <c r="J4" s="101">
        <v>523</v>
      </c>
      <c r="K4" s="101">
        <v>38</v>
      </c>
      <c r="L4" s="101">
        <v>3</v>
      </c>
      <c r="M4" s="101">
        <v>252</v>
      </c>
      <c r="N4" s="101">
        <v>66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885</v>
      </c>
      <c r="D5" s="101">
        <v>63</v>
      </c>
      <c r="E5" s="101">
        <v>63</v>
      </c>
      <c r="F5" s="101">
        <v>566</v>
      </c>
      <c r="G5" s="101">
        <v>566</v>
      </c>
      <c r="H5" s="101">
        <v>1</v>
      </c>
      <c r="I5" s="101">
        <v>11</v>
      </c>
      <c r="J5" s="101">
        <v>303</v>
      </c>
      <c r="K5" s="101">
        <v>31</v>
      </c>
      <c r="L5" s="101">
        <v>3</v>
      </c>
      <c r="M5" s="101">
        <v>68</v>
      </c>
      <c r="N5" s="101">
        <v>46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6</v>
      </c>
      <c r="D6" s="101">
        <v>0</v>
      </c>
      <c r="E6" s="101">
        <v>0</v>
      </c>
      <c r="F6" s="101">
        <v>5</v>
      </c>
      <c r="G6" s="101">
        <v>5</v>
      </c>
      <c r="H6" s="101">
        <v>0</v>
      </c>
      <c r="I6" s="101">
        <v>0</v>
      </c>
      <c r="J6" s="101">
        <v>1</v>
      </c>
      <c r="K6" s="101">
        <v>0</v>
      </c>
      <c r="L6" s="101">
        <v>0</v>
      </c>
      <c r="M6" s="101">
        <v>4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932</v>
      </c>
      <c r="D7" s="101">
        <v>27</v>
      </c>
      <c r="E7" s="101">
        <v>27</v>
      </c>
      <c r="F7" s="101">
        <v>989</v>
      </c>
      <c r="G7" s="101">
        <v>989</v>
      </c>
      <c r="H7" s="101">
        <v>12</v>
      </c>
      <c r="I7" s="101">
        <v>26</v>
      </c>
      <c r="J7" s="101">
        <v>60</v>
      </c>
      <c r="K7" s="101">
        <v>35</v>
      </c>
      <c r="L7" s="101">
        <v>6</v>
      </c>
      <c r="M7" s="101">
        <v>99</v>
      </c>
      <c r="N7" s="101">
        <v>66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3010</v>
      </c>
      <c r="D8" s="101">
        <v>243</v>
      </c>
      <c r="E8" s="101">
        <v>243</v>
      </c>
      <c r="F8" s="101">
        <v>2510</v>
      </c>
      <c r="G8" s="101">
        <v>2510</v>
      </c>
      <c r="H8" s="101">
        <v>15</v>
      </c>
      <c r="I8" s="101">
        <v>8</v>
      </c>
      <c r="J8" s="101">
        <v>927</v>
      </c>
      <c r="K8" s="101">
        <v>571</v>
      </c>
      <c r="L8" s="101">
        <v>15</v>
      </c>
      <c r="M8" s="101">
        <v>665</v>
      </c>
      <c r="N8" s="101">
        <v>183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2794</v>
      </c>
      <c r="D9" s="101">
        <v>58</v>
      </c>
      <c r="E9" s="101">
        <v>58</v>
      </c>
      <c r="F9" s="101">
        <v>4087</v>
      </c>
      <c r="G9" s="101">
        <v>4087</v>
      </c>
      <c r="H9" s="101">
        <v>9</v>
      </c>
      <c r="I9" s="101">
        <v>6</v>
      </c>
      <c r="J9" s="101">
        <v>231</v>
      </c>
      <c r="K9" s="101">
        <v>139</v>
      </c>
      <c r="L9" s="101">
        <v>3</v>
      </c>
      <c r="M9" s="101">
        <v>479</v>
      </c>
      <c r="N9" s="101">
        <v>76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737</v>
      </c>
      <c r="D10" s="101">
        <v>29</v>
      </c>
      <c r="E10" s="101">
        <v>29</v>
      </c>
      <c r="F10" s="101">
        <v>570</v>
      </c>
      <c r="G10" s="101">
        <v>570</v>
      </c>
      <c r="H10" s="101">
        <v>0</v>
      </c>
      <c r="I10" s="101">
        <v>0</v>
      </c>
      <c r="J10" s="101">
        <v>139</v>
      </c>
      <c r="K10" s="101">
        <v>49</v>
      </c>
      <c r="L10" s="101">
        <v>1</v>
      </c>
      <c r="M10" s="101">
        <v>96</v>
      </c>
      <c r="N10" s="101">
        <v>26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612</v>
      </c>
      <c r="D11" s="101">
        <v>26</v>
      </c>
      <c r="E11" s="101">
        <v>26</v>
      </c>
      <c r="F11" s="101">
        <v>546</v>
      </c>
      <c r="G11" s="101">
        <v>546</v>
      </c>
      <c r="H11" s="101">
        <v>0</v>
      </c>
      <c r="I11" s="101">
        <v>0</v>
      </c>
      <c r="J11" s="101">
        <v>129</v>
      </c>
      <c r="K11" s="101">
        <v>37</v>
      </c>
      <c r="L11" s="101">
        <v>0</v>
      </c>
      <c r="M11" s="101">
        <v>76</v>
      </c>
      <c r="N11" s="101">
        <v>25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225</v>
      </c>
      <c r="D12" s="101">
        <v>1</v>
      </c>
      <c r="E12" s="101">
        <v>1</v>
      </c>
      <c r="F12" s="101">
        <v>252</v>
      </c>
      <c r="G12" s="101">
        <v>252</v>
      </c>
      <c r="H12" s="101">
        <v>3</v>
      </c>
      <c r="I12" s="101">
        <v>0</v>
      </c>
      <c r="J12" s="101">
        <v>52</v>
      </c>
      <c r="K12" s="101">
        <v>8</v>
      </c>
      <c r="L12" s="101">
        <v>0</v>
      </c>
      <c r="M12" s="101">
        <v>32</v>
      </c>
      <c r="N12" s="101">
        <v>8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563</v>
      </c>
      <c r="D13" s="101">
        <v>25</v>
      </c>
      <c r="E13" s="101">
        <v>25</v>
      </c>
      <c r="F13" s="101">
        <v>0</v>
      </c>
      <c r="G13" s="101">
        <v>0</v>
      </c>
      <c r="H13" s="101">
        <v>0</v>
      </c>
      <c r="I13" s="101">
        <v>14</v>
      </c>
      <c r="J13" s="101">
        <v>333</v>
      </c>
      <c r="K13" s="101">
        <v>12</v>
      </c>
      <c r="L13" s="101">
        <v>4</v>
      </c>
      <c r="M13" s="101">
        <v>156</v>
      </c>
      <c r="N13" s="101">
        <v>43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215</v>
      </c>
      <c r="D14" s="101">
        <v>1</v>
      </c>
      <c r="E14" s="101">
        <v>1</v>
      </c>
      <c r="F14" s="101">
        <v>374</v>
      </c>
      <c r="G14" s="101">
        <v>374</v>
      </c>
      <c r="H14" s="101">
        <v>0</v>
      </c>
      <c r="I14" s="101">
        <v>0</v>
      </c>
      <c r="J14" s="101">
        <v>134</v>
      </c>
      <c r="K14" s="101">
        <v>10</v>
      </c>
      <c r="L14" s="101">
        <v>1</v>
      </c>
      <c r="M14" s="101">
        <v>34</v>
      </c>
      <c r="N14" s="101">
        <v>21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271</v>
      </c>
      <c r="D15" s="101">
        <v>11</v>
      </c>
      <c r="E15" s="101">
        <v>11</v>
      </c>
      <c r="F15" s="101">
        <v>273</v>
      </c>
      <c r="G15" s="101">
        <v>273</v>
      </c>
      <c r="H15" s="101">
        <v>0</v>
      </c>
      <c r="I15" s="101">
        <v>0</v>
      </c>
      <c r="J15" s="101">
        <v>48</v>
      </c>
      <c r="K15" s="101">
        <v>35</v>
      </c>
      <c r="L15" s="101">
        <v>0</v>
      </c>
      <c r="M15" s="101">
        <v>64</v>
      </c>
      <c r="N15" s="101">
        <v>20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188</v>
      </c>
      <c r="D16" s="101">
        <v>13</v>
      </c>
      <c r="E16" s="101">
        <v>13</v>
      </c>
      <c r="F16" s="101">
        <v>180</v>
      </c>
      <c r="G16" s="101">
        <v>180</v>
      </c>
      <c r="H16" s="101">
        <v>0</v>
      </c>
      <c r="I16" s="101">
        <v>0</v>
      </c>
      <c r="J16" s="101">
        <v>54</v>
      </c>
      <c r="K16" s="101">
        <v>50</v>
      </c>
      <c r="L16" s="101">
        <v>6</v>
      </c>
      <c r="M16" s="101">
        <v>35</v>
      </c>
      <c r="N16" s="101">
        <v>14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145</v>
      </c>
      <c r="D17" s="101">
        <v>1</v>
      </c>
      <c r="E17" s="101">
        <v>1</v>
      </c>
      <c r="F17" s="101">
        <v>319</v>
      </c>
      <c r="G17" s="101">
        <v>319</v>
      </c>
      <c r="H17" s="101">
        <v>0</v>
      </c>
      <c r="I17" s="101">
        <v>4</v>
      </c>
      <c r="J17" s="101">
        <v>144</v>
      </c>
      <c r="K17" s="101">
        <v>27</v>
      </c>
      <c r="L17" s="101">
        <v>3</v>
      </c>
      <c r="M17" s="101">
        <v>56</v>
      </c>
      <c r="N17" s="101">
        <v>4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5725</v>
      </c>
      <c r="D18" s="101">
        <v>236</v>
      </c>
      <c r="E18" s="101">
        <v>236</v>
      </c>
      <c r="F18" s="101">
        <v>3773</v>
      </c>
      <c r="G18" s="101">
        <v>3773</v>
      </c>
      <c r="H18" s="101">
        <v>19</v>
      </c>
      <c r="I18" s="101">
        <v>20</v>
      </c>
      <c r="J18" s="101">
        <v>1261</v>
      </c>
      <c r="K18" s="101">
        <v>275</v>
      </c>
      <c r="L18" s="101">
        <v>51</v>
      </c>
      <c r="M18" s="101">
        <v>723</v>
      </c>
      <c r="N18" s="101">
        <v>249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6398</v>
      </c>
      <c r="D19" s="101">
        <v>616</v>
      </c>
      <c r="E19" s="101">
        <v>616</v>
      </c>
      <c r="F19" s="101">
        <v>5984</v>
      </c>
      <c r="G19" s="101">
        <v>5984</v>
      </c>
      <c r="H19" s="101">
        <v>31</v>
      </c>
      <c r="I19" s="101">
        <v>154</v>
      </c>
      <c r="J19" s="101">
        <v>3137</v>
      </c>
      <c r="K19" s="101">
        <v>431</v>
      </c>
      <c r="L19" s="101">
        <v>82</v>
      </c>
      <c r="M19" s="101">
        <v>709</v>
      </c>
      <c r="N19" s="101">
        <v>316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453</v>
      </c>
      <c r="D20" s="101">
        <v>26</v>
      </c>
      <c r="E20" s="101">
        <v>26</v>
      </c>
      <c r="F20" s="101">
        <v>494</v>
      </c>
      <c r="G20" s="134">
        <v>444</v>
      </c>
      <c r="H20" s="101">
        <v>1</v>
      </c>
      <c r="I20" s="101">
        <v>5</v>
      </c>
      <c r="J20" s="101">
        <v>174</v>
      </c>
      <c r="K20" s="101">
        <v>21</v>
      </c>
      <c r="L20" s="101">
        <v>5</v>
      </c>
      <c r="M20" s="101">
        <v>45</v>
      </c>
      <c r="N20" s="101">
        <v>41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392</v>
      </c>
      <c r="D21" s="101">
        <v>32</v>
      </c>
      <c r="E21" s="101">
        <v>32</v>
      </c>
      <c r="F21" s="101">
        <v>476</v>
      </c>
      <c r="G21" s="101">
        <v>476</v>
      </c>
      <c r="H21" s="101">
        <v>2</v>
      </c>
      <c r="I21" s="101">
        <v>1</v>
      </c>
      <c r="J21" s="101">
        <v>219</v>
      </c>
      <c r="K21" s="101">
        <v>94</v>
      </c>
      <c r="L21" s="101">
        <v>1</v>
      </c>
      <c r="M21" s="101">
        <v>256</v>
      </c>
      <c r="N21" s="101">
        <v>10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646</v>
      </c>
      <c r="D22" s="101">
        <v>38</v>
      </c>
      <c r="E22" s="101">
        <v>38</v>
      </c>
      <c r="F22" s="101">
        <v>498</v>
      </c>
      <c r="G22" s="101">
        <v>498</v>
      </c>
      <c r="H22" s="101">
        <v>5</v>
      </c>
      <c r="I22" s="101">
        <v>26</v>
      </c>
      <c r="J22" s="101">
        <v>184</v>
      </c>
      <c r="K22" s="101">
        <v>24</v>
      </c>
      <c r="L22" s="101">
        <v>5</v>
      </c>
      <c r="M22" s="101">
        <v>49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15494</v>
      </c>
      <c r="D23" s="101">
        <v>446</v>
      </c>
      <c r="E23" s="101">
        <v>446</v>
      </c>
      <c r="F23" s="101">
        <v>10510</v>
      </c>
      <c r="G23" s="101">
        <v>10510</v>
      </c>
      <c r="H23" s="101">
        <v>25</v>
      </c>
      <c r="I23" s="101">
        <v>31</v>
      </c>
      <c r="J23" s="101">
        <v>1976</v>
      </c>
      <c r="K23" s="101">
        <v>1324</v>
      </c>
      <c r="L23" s="101">
        <v>32</v>
      </c>
      <c r="M23" s="101">
        <v>2594</v>
      </c>
      <c r="N23" s="101">
        <v>453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172</v>
      </c>
      <c r="D24" s="101">
        <v>8</v>
      </c>
      <c r="E24" s="101">
        <v>8</v>
      </c>
      <c r="F24" s="101">
        <v>317</v>
      </c>
      <c r="G24" s="101">
        <v>317</v>
      </c>
      <c r="H24" s="101">
        <v>4</v>
      </c>
      <c r="I24" s="101">
        <v>1</v>
      </c>
      <c r="J24" s="101">
        <v>115</v>
      </c>
      <c r="K24" s="101">
        <v>112</v>
      </c>
      <c r="L24" s="101">
        <v>0</v>
      </c>
      <c r="M24" s="101">
        <v>161</v>
      </c>
      <c r="N24" s="101">
        <v>10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518</v>
      </c>
      <c r="D25" s="101">
        <v>18</v>
      </c>
      <c r="E25" s="101">
        <v>18</v>
      </c>
      <c r="F25" s="101">
        <v>674</v>
      </c>
      <c r="G25" s="101">
        <v>674</v>
      </c>
      <c r="H25" s="101">
        <v>0</v>
      </c>
      <c r="I25" s="101">
        <v>0</v>
      </c>
      <c r="J25" s="101">
        <v>200</v>
      </c>
      <c r="K25" s="101">
        <v>34</v>
      </c>
      <c r="L25" s="101">
        <v>0</v>
      </c>
      <c r="M25" s="101">
        <v>39</v>
      </c>
      <c r="N25" s="101">
        <v>13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1858</v>
      </c>
      <c r="D26" s="101">
        <v>94</v>
      </c>
      <c r="E26" s="101">
        <v>94</v>
      </c>
      <c r="F26" s="101">
        <v>1166</v>
      </c>
      <c r="G26" s="101">
        <v>1166</v>
      </c>
      <c r="H26" s="101">
        <v>4</v>
      </c>
      <c r="I26" s="101">
        <v>16</v>
      </c>
      <c r="J26" s="101">
        <v>525</v>
      </c>
      <c r="K26" s="101">
        <v>118</v>
      </c>
      <c r="L26" s="101">
        <v>2</v>
      </c>
      <c r="M26" s="101">
        <v>223</v>
      </c>
      <c r="N26" s="101">
        <v>100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2096</v>
      </c>
      <c r="D27" s="101">
        <v>4</v>
      </c>
      <c r="E27" s="101">
        <v>4</v>
      </c>
      <c r="F27" s="101">
        <v>2773</v>
      </c>
      <c r="G27" s="134">
        <v>2634</v>
      </c>
      <c r="H27" s="101">
        <v>0</v>
      </c>
      <c r="I27" s="101">
        <v>0</v>
      </c>
      <c r="J27" s="101">
        <v>703</v>
      </c>
      <c r="K27" s="101">
        <v>37</v>
      </c>
      <c r="L27" s="101">
        <v>0</v>
      </c>
      <c r="M27" s="101">
        <v>241</v>
      </c>
      <c r="N27" s="101">
        <v>11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3</v>
      </c>
      <c r="G28" s="101">
        <v>3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2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241</v>
      </c>
      <c r="D29" s="101">
        <v>8</v>
      </c>
      <c r="E29" s="101">
        <v>8</v>
      </c>
      <c r="F29" s="101">
        <v>138</v>
      </c>
      <c r="G29" s="101">
        <v>138</v>
      </c>
      <c r="H29" s="101">
        <v>1</v>
      </c>
      <c r="I29" s="101">
        <v>0</v>
      </c>
      <c r="J29" s="101">
        <v>14</v>
      </c>
      <c r="K29" s="101">
        <v>5</v>
      </c>
      <c r="L29" s="101">
        <v>0</v>
      </c>
      <c r="M29" s="101">
        <v>26</v>
      </c>
      <c r="N29" s="101">
        <v>14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540</v>
      </c>
      <c r="D30" s="101">
        <v>45</v>
      </c>
      <c r="E30" s="101">
        <v>45</v>
      </c>
      <c r="F30" s="101">
        <v>438</v>
      </c>
      <c r="G30" s="101">
        <v>438</v>
      </c>
      <c r="H30" s="101">
        <v>1</v>
      </c>
      <c r="I30" s="101">
        <v>0</v>
      </c>
      <c r="J30" s="101">
        <v>186</v>
      </c>
      <c r="K30" s="101">
        <v>128</v>
      </c>
      <c r="L30" s="101">
        <v>6</v>
      </c>
      <c r="M30" s="101">
        <v>194</v>
      </c>
      <c r="N30" s="101">
        <v>27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1567</v>
      </c>
      <c r="D31" s="101">
        <v>52</v>
      </c>
      <c r="E31" s="101">
        <v>52</v>
      </c>
      <c r="F31" s="101">
        <v>1590</v>
      </c>
      <c r="G31" s="135">
        <f>F31*0.98</f>
        <v>1558.2</v>
      </c>
      <c r="H31" s="101">
        <v>4</v>
      </c>
      <c r="I31" s="101">
        <v>2</v>
      </c>
      <c r="J31" s="101">
        <v>389</v>
      </c>
      <c r="K31" s="101">
        <v>120</v>
      </c>
      <c r="L31" s="101">
        <v>0</v>
      </c>
      <c r="M31" s="101">
        <v>244</v>
      </c>
      <c r="N31" s="101">
        <v>82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163</v>
      </c>
      <c r="D32" s="101">
        <v>5</v>
      </c>
      <c r="E32" s="101">
        <v>5</v>
      </c>
      <c r="F32" s="101">
        <v>121</v>
      </c>
      <c r="G32" s="101">
        <v>121</v>
      </c>
      <c r="H32" s="101">
        <v>0</v>
      </c>
      <c r="I32" s="101">
        <v>0</v>
      </c>
      <c r="J32" s="101">
        <v>32</v>
      </c>
      <c r="K32" s="101">
        <v>4</v>
      </c>
      <c r="L32" s="101">
        <v>0</v>
      </c>
      <c r="M32" s="101">
        <v>20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2152</v>
      </c>
      <c r="D33" s="101">
        <v>57</v>
      </c>
      <c r="E33" s="101">
        <v>57</v>
      </c>
      <c r="F33" s="101">
        <v>2182</v>
      </c>
      <c r="G33" s="101">
        <v>2182</v>
      </c>
      <c r="H33" s="101">
        <v>2</v>
      </c>
      <c r="I33" s="101">
        <v>8</v>
      </c>
      <c r="J33" s="101">
        <v>1290</v>
      </c>
      <c r="K33" s="101">
        <v>92</v>
      </c>
      <c r="L33" s="101">
        <v>8</v>
      </c>
      <c r="M33" s="101">
        <v>398</v>
      </c>
      <c r="N33" s="101">
        <v>126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156</v>
      </c>
      <c r="D34" s="101">
        <v>10</v>
      </c>
      <c r="E34" s="101">
        <v>10</v>
      </c>
      <c r="F34" s="101">
        <v>273</v>
      </c>
      <c r="G34" s="101">
        <v>273</v>
      </c>
      <c r="H34" s="101">
        <v>0</v>
      </c>
      <c r="I34" s="101">
        <v>0</v>
      </c>
      <c r="J34" s="101">
        <v>41</v>
      </c>
      <c r="K34" s="101">
        <v>7</v>
      </c>
      <c r="L34" s="101">
        <v>0</v>
      </c>
      <c r="M34" s="101">
        <v>44</v>
      </c>
      <c r="N34" s="101">
        <v>11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76</v>
      </c>
      <c r="D35" s="101">
        <v>1</v>
      </c>
      <c r="E35" s="101">
        <v>1</v>
      </c>
      <c r="F35" s="101">
        <v>93</v>
      </c>
      <c r="G35" s="101">
        <v>93</v>
      </c>
      <c r="H35" s="101">
        <v>0</v>
      </c>
      <c r="I35" s="101">
        <v>0</v>
      </c>
      <c r="J35" s="101">
        <v>25</v>
      </c>
      <c r="K35" s="101">
        <v>28</v>
      </c>
      <c r="L35" s="101">
        <v>0</v>
      </c>
      <c r="M35" s="101">
        <v>42</v>
      </c>
      <c r="N35" s="101">
        <v>1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166</v>
      </c>
      <c r="D36" s="101">
        <v>0</v>
      </c>
      <c r="E36" s="101">
        <v>0</v>
      </c>
      <c r="F36" s="101">
        <v>281</v>
      </c>
      <c r="G36" s="101">
        <v>281</v>
      </c>
      <c r="H36" s="101">
        <v>0</v>
      </c>
      <c r="I36" s="101">
        <v>0</v>
      </c>
      <c r="J36" s="101">
        <v>125</v>
      </c>
      <c r="K36" s="101">
        <v>14</v>
      </c>
      <c r="L36" s="101">
        <v>1</v>
      </c>
      <c r="M36" s="101">
        <v>51</v>
      </c>
      <c r="N36" s="101">
        <v>6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553</v>
      </c>
      <c r="D38" s="101">
        <v>14</v>
      </c>
      <c r="E38" s="101">
        <v>14</v>
      </c>
      <c r="F38" s="101">
        <v>524</v>
      </c>
      <c r="G38" s="101">
        <v>524</v>
      </c>
      <c r="H38" s="101">
        <v>1</v>
      </c>
      <c r="I38" s="101">
        <v>0</v>
      </c>
      <c r="J38" s="101">
        <v>186</v>
      </c>
      <c r="K38" s="101">
        <v>82</v>
      </c>
      <c r="L38" s="101">
        <v>0</v>
      </c>
      <c r="M38" s="101">
        <v>185</v>
      </c>
      <c r="N38" s="101">
        <v>19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111</v>
      </c>
      <c r="D39" s="101">
        <v>3</v>
      </c>
      <c r="E39" s="101">
        <v>3</v>
      </c>
      <c r="F39" s="101">
        <v>104</v>
      </c>
      <c r="G39" s="101">
        <v>104</v>
      </c>
      <c r="H39" s="101">
        <v>0</v>
      </c>
      <c r="I39" s="101">
        <v>0</v>
      </c>
      <c r="J39" s="101">
        <v>21</v>
      </c>
      <c r="K39" s="101">
        <v>9</v>
      </c>
      <c r="L39" s="101">
        <v>0</v>
      </c>
      <c r="M39" s="101">
        <v>12</v>
      </c>
      <c r="N39" s="101">
        <v>7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250</v>
      </c>
      <c r="D40" s="101">
        <v>7</v>
      </c>
      <c r="E40" s="101">
        <v>7</v>
      </c>
      <c r="F40" s="101">
        <v>206</v>
      </c>
      <c r="G40" s="101">
        <v>206</v>
      </c>
      <c r="H40" s="101">
        <v>0</v>
      </c>
      <c r="I40" s="101">
        <v>0</v>
      </c>
      <c r="J40" s="101">
        <v>59</v>
      </c>
      <c r="K40" s="101">
        <v>19</v>
      </c>
      <c r="L40" s="101">
        <v>0</v>
      </c>
      <c r="M40" s="101">
        <v>37</v>
      </c>
      <c r="N40" s="101">
        <v>11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1171</v>
      </c>
      <c r="D41" s="101">
        <v>57</v>
      </c>
      <c r="E41" s="101">
        <v>57</v>
      </c>
      <c r="F41" s="101">
        <v>1262</v>
      </c>
      <c r="G41" s="101">
        <v>1262</v>
      </c>
      <c r="H41" s="101">
        <v>2</v>
      </c>
      <c r="I41" s="101">
        <v>7</v>
      </c>
      <c r="J41" s="101">
        <v>512</v>
      </c>
      <c r="K41" s="101">
        <v>97</v>
      </c>
      <c r="L41" s="101">
        <v>2</v>
      </c>
      <c r="M41" s="101">
        <v>246</v>
      </c>
      <c r="N41" s="101">
        <v>52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2341</v>
      </c>
      <c r="D42" s="101">
        <v>57</v>
      </c>
      <c r="E42" s="101">
        <v>57</v>
      </c>
      <c r="F42" s="101">
        <v>2453</v>
      </c>
      <c r="G42" s="101">
        <v>2453</v>
      </c>
      <c r="H42" s="101">
        <v>7</v>
      </c>
      <c r="I42" s="101">
        <v>31</v>
      </c>
      <c r="J42" s="101">
        <v>782</v>
      </c>
      <c r="K42" s="101">
        <v>117</v>
      </c>
      <c r="L42" s="101">
        <v>15</v>
      </c>
      <c r="M42" s="101">
        <v>319</v>
      </c>
      <c r="N42" s="101">
        <v>82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880</v>
      </c>
      <c r="D43" s="101">
        <v>53</v>
      </c>
      <c r="E43" s="101">
        <v>53</v>
      </c>
      <c r="F43" s="101">
        <v>929</v>
      </c>
      <c r="G43" s="101">
        <v>929</v>
      </c>
      <c r="H43" s="101">
        <v>3</v>
      </c>
      <c r="I43" s="101">
        <v>2</v>
      </c>
      <c r="J43" s="101">
        <v>339</v>
      </c>
      <c r="K43" s="101">
        <v>45</v>
      </c>
      <c r="L43" s="101">
        <v>0</v>
      </c>
      <c r="M43" s="101">
        <v>122</v>
      </c>
      <c r="N43" s="101">
        <v>36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13</v>
      </c>
      <c r="D44" s="101">
        <v>1</v>
      </c>
      <c r="E44" s="101">
        <v>1</v>
      </c>
      <c r="F44" s="101">
        <v>10</v>
      </c>
      <c r="G44" s="101">
        <v>10</v>
      </c>
      <c r="H44" s="101">
        <v>0</v>
      </c>
      <c r="I44" s="101">
        <v>0</v>
      </c>
      <c r="J44" s="101">
        <v>1</v>
      </c>
      <c r="K44" s="101">
        <v>3</v>
      </c>
      <c r="L44" s="101">
        <v>0</v>
      </c>
      <c r="M44" s="101">
        <v>3</v>
      </c>
      <c r="N44" s="101">
        <v>1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947</v>
      </c>
      <c r="D45" s="101">
        <v>46</v>
      </c>
      <c r="E45" s="101">
        <v>46</v>
      </c>
      <c r="F45" s="101">
        <v>1006</v>
      </c>
      <c r="G45" s="101">
        <v>1006</v>
      </c>
      <c r="H45" s="101">
        <v>4</v>
      </c>
      <c r="I45" s="101">
        <v>14</v>
      </c>
      <c r="J45" s="101">
        <v>299</v>
      </c>
      <c r="K45" s="101">
        <v>54</v>
      </c>
      <c r="L45" s="101">
        <v>3</v>
      </c>
      <c r="M45" s="101">
        <v>108</v>
      </c>
      <c r="N45" s="101">
        <v>35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24</v>
      </c>
      <c r="D46" s="101">
        <v>3</v>
      </c>
      <c r="E46" s="101">
        <v>3</v>
      </c>
      <c r="F46" s="101">
        <v>24</v>
      </c>
      <c r="G46" s="101">
        <v>24</v>
      </c>
      <c r="H46" s="101">
        <v>0</v>
      </c>
      <c r="I46" s="101">
        <v>0</v>
      </c>
      <c r="J46" s="101">
        <v>3</v>
      </c>
      <c r="K46" s="101">
        <v>2</v>
      </c>
      <c r="L46" s="101">
        <v>0</v>
      </c>
      <c r="M46" s="101">
        <v>8</v>
      </c>
      <c r="N46" s="101">
        <v>0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1268</v>
      </c>
      <c r="D47" s="101">
        <v>66</v>
      </c>
      <c r="E47" s="101">
        <v>66</v>
      </c>
      <c r="F47" s="101">
        <v>1626</v>
      </c>
      <c r="G47" s="101">
        <v>1626</v>
      </c>
      <c r="H47" s="101">
        <v>1</v>
      </c>
      <c r="I47" s="101">
        <v>2</v>
      </c>
      <c r="J47" s="101">
        <v>452</v>
      </c>
      <c r="K47" s="101">
        <v>204</v>
      </c>
      <c r="L47" s="101">
        <v>5</v>
      </c>
      <c r="M47" s="101">
        <v>391</v>
      </c>
      <c r="N47" s="101">
        <v>50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722</v>
      </c>
      <c r="D48" s="101">
        <v>23</v>
      </c>
      <c r="E48" s="101">
        <v>23</v>
      </c>
      <c r="F48" s="101">
        <v>418</v>
      </c>
      <c r="G48" s="101">
        <v>418</v>
      </c>
      <c r="H48" s="101">
        <v>2</v>
      </c>
      <c r="I48" s="101">
        <v>2</v>
      </c>
      <c r="J48" s="101">
        <v>200</v>
      </c>
      <c r="K48" s="101">
        <v>47</v>
      </c>
      <c r="L48" s="101">
        <v>2</v>
      </c>
      <c r="M48" s="101">
        <v>96</v>
      </c>
      <c r="N48" s="101">
        <v>78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1418</v>
      </c>
      <c r="D49" s="101">
        <v>85</v>
      </c>
      <c r="E49" s="101">
        <v>85</v>
      </c>
      <c r="F49" s="101">
        <v>1326</v>
      </c>
      <c r="G49" s="101">
        <v>1326</v>
      </c>
      <c r="H49" s="101">
        <v>10</v>
      </c>
      <c r="I49" s="101">
        <v>19</v>
      </c>
      <c r="J49" s="101">
        <v>586</v>
      </c>
      <c r="K49" s="101">
        <v>57</v>
      </c>
      <c r="L49" s="101">
        <v>7</v>
      </c>
      <c r="M49" s="101">
        <v>200</v>
      </c>
      <c r="N49" s="101">
        <v>64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742</v>
      </c>
      <c r="D50" s="101">
        <v>7</v>
      </c>
      <c r="E50" s="101">
        <v>7</v>
      </c>
      <c r="F50" s="101">
        <v>304</v>
      </c>
      <c r="G50" s="101">
        <v>304</v>
      </c>
      <c r="H50" s="101">
        <v>3</v>
      </c>
      <c r="I50" s="101">
        <v>1</v>
      </c>
      <c r="J50" s="101">
        <v>428</v>
      </c>
      <c r="K50" s="101">
        <v>72</v>
      </c>
      <c r="L50" s="101">
        <v>1</v>
      </c>
      <c r="M50" s="101">
        <v>250</v>
      </c>
      <c r="N50" s="101">
        <v>36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855</v>
      </c>
      <c r="D51" s="101">
        <v>47</v>
      </c>
      <c r="E51" s="101">
        <v>47</v>
      </c>
      <c r="F51" s="101">
        <v>688</v>
      </c>
      <c r="G51" s="101">
        <v>688</v>
      </c>
      <c r="H51" s="101">
        <v>2</v>
      </c>
      <c r="I51" s="101">
        <v>34</v>
      </c>
      <c r="J51" s="101">
        <v>43</v>
      </c>
      <c r="K51" s="101">
        <v>19</v>
      </c>
      <c r="L51" s="101">
        <v>13</v>
      </c>
      <c r="M51" s="101">
        <v>51</v>
      </c>
      <c r="N51" s="101">
        <v>35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157</v>
      </c>
      <c r="D52" s="101">
        <v>3</v>
      </c>
      <c r="E52" s="101">
        <v>3</v>
      </c>
      <c r="F52" s="101">
        <v>287</v>
      </c>
      <c r="G52" s="134">
        <v>215</v>
      </c>
      <c r="H52" s="101">
        <v>0</v>
      </c>
      <c r="I52" s="101">
        <v>0</v>
      </c>
      <c r="J52" s="101">
        <v>213</v>
      </c>
      <c r="K52" s="101">
        <v>47</v>
      </c>
      <c r="L52" s="101">
        <v>0</v>
      </c>
      <c r="M52" s="101">
        <v>54</v>
      </c>
      <c r="N52" s="101">
        <v>3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343</v>
      </c>
      <c r="D53" s="101">
        <v>19</v>
      </c>
      <c r="E53" s="101">
        <v>19</v>
      </c>
      <c r="F53" s="101">
        <v>348</v>
      </c>
      <c r="G53" s="101">
        <v>348</v>
      </c>
      <c r="H53" s="101">
        <v>0</v>
      </c>
      <c r="I53" s="101">
        <v>0</v>
      </c>
      <c r="J53" s="101">
        <v>131</v>
      </c>
      <c r="K53" s="101">
        <v>117</v>
      </c>
      <c r="L53" s="101">
        <v>1</v>
      </c>
      <c r="M53" s="101">
        <v>148</v>
      </c>
      <c r="N53" s="101">
        <v>29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180</v>
      </c>
      <c r="D54" s="101">
        <v>11</v>
      </c>
      <c r="E54" s="101">
        <v>11</v>
      </c>
      <c r="F54" s="101">
        <v>283</v>
      </c>
      <c r="G54" s="101">
        <v>283</v>
      </c>
      <c r="H54" s="101">
        <v>0</v>
      </c>
      <c r="I54" s="101">
        <v>0</v>
      </c>
      <c r="J54" s="101">
        <v>84</v>
      </c>
      <c r="K54" s="101">
        <v>35</v>
      </c>
      <c r="L54" s="101">
        <v>1</v>
      </c>
      <c r="M54" s="101">
        <v>58</v>
      </c>
      <c r="N54" s="101">
        <v>9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325</v>
      </c>
      <c r="D55" s="101">
        <v>22</v>
      </c>
      <c r="E55" s="101">
        <v>22</v>
      </c>
      <c r="F55" s="101">
        <v>43</v>
      </c>
      <c r="G55" s="101">
        <v>43</v>
      </c>
      <c r="H55" s="101">
        <v>4</v>
      </c>
      <c r="I55" s="101">
        <v>11</v>
      </c>
      <c r="J55" s="101">
        <v>539</v>
      </c>
      <c r="K55" s="101">
        <v>128</v>
      </c>
      <c r="L55" s="101">
        <v>10</v>
      </c>
      <c r="M55" s="101">
        <v>317</v>
      </c>
      <c r="N55" s="101">
        <v>38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117</v>
      </c>
      <c r="D56" s="101">
        <v>4</v>
      </c>
      <c r="E56" s="101">
        <v>4</v>
      </c>
      <c r="F56" s="101">
        <v>110</v>
      </c>
      <c r="G56" s="101">
        <v>110</v>
      </c>
      <c r="H56" s="101">
        <v>0</v>
      </c>
      <c r="I56" s="101">
        <v>0</v>
      </c>
      <c r="J56" s="101">
        <v>29</v>
      </c>
      <c r="K56" s="101">
        <v>29</v>
      </c>
      <c r="L56" s="101">
        <v>0</v>
      </c>
      <c r="M56" s="101">
        <v>32</v>
      </c>
      <c r="N56" s="101">
        <v>8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3303</v>
      </c>
      <c r="D57" s="101">
        <v>36</v>
      </c>
      <c r="E57" s="101">
        <v>36</v>
      </c>
      <c r="F57" s="101">
        <v>7012</v>
      </c>
      <c r="G57" s="101">
        <v>7012</v>
      </c>
      <c r="H57" s="101">
        <v>13</v>
      </c>
      <c r="I57" s="101">
        <v>5</v>
      </c>
      <c r="J57" s="101">
        <v>1782</v>
      </c>
      <c r="K57" s="101">
        <v>193</v>
      </c>
      <c r="L57" s="101">
        <v>11</v>
      </c>
      <c r="M57" s="101">
        <v>758</v>
      </c>
      <c r="N57" s="101">
        <v>213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149</v>
      </c>
      <c r="D58" s="101">
        <v>8</v>
      </c>
      <c r="E58" s="101">
        <v>8</v>
      </c>
      <c r="F58" s="101">
        <v>174</v>
      </c>
      <c r="G58" s="101">
        <v>174</v>
      </c>
      <c r="H58" s="101">
        <v>0</v>
      </c>
      <c r="I58" s="101">
        <v>0</v>
      </c>
      <c r="J58" s="101">
        <v>34</v>
      </c>
      <c r="K58" s="101">
        <v>16</v>
      </c>
      <c r="L58" s="101">
        <v>0</v>
      </c>
      <c r="M58" s="101">
        <v>25</v>
      </c>
      <c r="N58" s="101">
        <v>14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31046</v>
      </c>
      <c r="D59" s="101">
        <v>631</v>
      </c>
      <c r="E59" s="101">
        <v>631</v>
      </c>
      <c r="F59" s="101">
        <v>45376</v>
      </c>
      <c r="G59" s="101">
        <v>45376</v>
      </c>
      <c r="H59" s="101">
        <v>76</v>
      </c>
      <c r="I59" s="101">
        <v>25</v>
      </c>
      <c r="J59" s="101">
        <v>9321</v>
      </c>
      <c r="K59" s="101">
        <v>686</v>
      </c>
      <c r="L59" s="101">
        <v>89</v>
      </c>
      <c r="M59" s="101">
        <v>5002</v>
      </c>
      <c r="N59" s="101">
        <v>1128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128</v>
      </c>
      <c r="D60" s="101">
        <v>0</v>
      </c>
      <c r="E60" s="101">
        <v>0</v>
      </c>
      <c r="F60" s="101">
        <v>137</v>
      </c>
      <c r="G60" s="101">
        <v>137</v>
      </c>
      <c r="H60" s="101">
        <v>0</v>
      </c>
      <c r="I60" s="101">
        <v>0</v>
      </c>
      <c r="J60" s="101">
        <v>26</v>
      </c>
      <c r="K60" s="101">
        <v>10</v>
      </c>
      <c r="L60" s="101">
        <v>0</v>
      </c>
      <c r="M60" s="101">
        <v>18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750</v>
      </c>
      <c r="D61" s="101">
        <v>38</v>
      </c>
      <c r="E61" s="101">
        <v>38</v>
      </c>
      <c r="F61" s="101">
        <v>677</v>
      </c>
      <c r="G61" s="101">
        <v>677</v>
      </c>
      <c r="H61" s="101">
        <v>2</v>
      </c>
      <c r="I61" s="101">
        <v>6</v>
      </c>
      <c r="J61" s="101">
        <v>318</v>
      </c>
      <c r="K61" s="101">
        <v>208</v>
      </c>
      <c r="L61" s="101">
        <v>1</v>
      </c>
      <c r="M61" s="101">
        <v>516</v>
      </c>
      <c r="N61" s="101">
        <v>39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158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159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160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DA6A-BFC4-DF48-B06C-76A5E519DDAF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sheetData>
    <row r="1" spans="1:16" x14ac:dyDescent="0.2">
      <c r="A1" s="63"/>
      <c r="B1" s="63"/>
      <c r="C1" s="154" t="s">
        <v>155</v>
      </c>
      <c r="D1" s="155"/>
      <c r="E1" s="155"/>
      <c r="F1" s="155"/>
      <c r="G1" s="155"/>
      <c r="H1" s="155"/>
      <c r="I1" s="155"/>
      <c r="J1" s="155"/>
      <c r="K1" s="155" t="s">
        <v>156</v>
      </c>
      <c r="L1" s="155"/>
      <c r="M1" s="155"/>
      <c r="N1" s="156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157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145</v>
      </c>
      <c r="P2" s="63"/>
    </row>
    <row r="3" spans="1:16" x14ac:dyDescent="0.2">
      <c r="A3" s="69" t="s">
        <v>12</v>
      </c>
      <c r="B3" s="69" t="s">
        <v>13</v>
      </c>
      <c r="C3" s="101">
        <v>952</v>
      </c>
      <c r="D3" s="101">
        <v>26</v>
      </c>
      <c r="E3" s="101">
        <v>26</v>
      </c>
      <c r="F3" s="101">
        <v>905</v>
      </c>
      <c r="G3" s="101">
        <v>905</v>
      </c>
      <c r="H3" s="101">
        <v>1</v>
      </c>
      <c r="I3" s="101">
        <v>8</v>
      </c>
      <c r="J3" s="101">
        <v>243</v>
      </c>
      <c r="K3" s="101">
        <v>59</v>
      </c>
      <c r="L3" s="101">
        <v>2</v>
      </c>
      <c r="M3" s="101">
        <v>159</v>
      </c>
      <c r="N3" s="101">
        <v>45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1044</v>
      </c>
      <c r="D4" s="101">
        <v>18</v>
      </c>
      <c r="E4" s="101">
        <v>18</v>
      </c>
      <c r="F4" s="101">
        <v>1688</v>
      </c>
      <c r="G4" s="101">
        <v>1688</v>
      </c>
      <c r="H4" s="101">
        <v>0</v>
      </c>
      <c r="I4" s="101">
        <v>0</v>
      </c>
      <c r="J4" s="101">
        <v>380</v>
      </c>
      <c r="K4" s="101">
        <v>26</v>
      </c>
      <c r="L4" s="101">
        <v>2</v>
      </c>
      <c r="M4" s="101">
        <v>193</v>
      </c>
      <c r="N4" s="101">
        <v>74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827</v>
      </c>
      <c r="D5" s="101">
        <v>60</v>
      </c>
      <c r="E5" s="101">
        <v>60</v>
      </c>
      <c r="F5" s="101">
        <v>518</v>
      </c>
      <c r="G5" s="101">
        <v>518</v>
      </c>
      <c r="H5" s="101">
        <v>2</v>
      </c>
      <c r="I5" s="101">
        <v>9</v>
      </c>
      <c r="J5" s="101">
        <v>264</v>
      </c>
      <c r="K5" s="101">
        <v>24</v>
      </c>
      <c r="L5" s="101">
        <v>4</v>
      </c>
      <c r="M5" s="101">
        <v>60</v>
      </c>
      <c r="N5" s="101">
        <v>44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12</v>
      </c>
      <c r="D6" s="101">
        <v>0</v>
      </c>
      <c r="E6" s="101">
        <v>0</v>
      </c>
      <c r="F6" s="101">
        <v>6</v>
      </c>
      <c r="G6" s="101">
        <v>6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6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942</v>
      </c>
      <c r="D7" s="101">
        <v>36</v>
      </c>
      <c r="E7" s="101">
        <v>36</v>
      </c>
      <c r="F7" s="101">
        <v>587</v>
      </c>
      <c r="G7" s="101">
        <v>587</v>
      </c>
      <c r="H7" s="101">
        <v>13</v>
      </c>
      <c r="I7" s="101">
        <v>19</v>
      </c>
      <c r="J7" s="101">
        <v>58</v>
      </c>
      <c r="K7" s="101">
        <v>30</v>
      </c>
      <c r="L7" s="101">
        <v>6</v>
      </c>
      <c r="M7" s="101">
        <v>105</v>
      </c>
      <c r="N7" s="101">
        <v>69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3011</v>
      </c>
      <c r="D8" s="101">
        <v>225</v>
      </c>
      <c r="E8" s="101">
        <v>225</v>
      </c>
      <c r="F8" s="101">
        <v>2450</v>
      </c>
      <c r="G8" s="101">
        <v>2450</v>
      </c>
      <c r="H8" s="101">
        <v>8</v>
      </c>
      <c r="I8" s="101">
        <v>7</v>
      </c>
      <c r="J8" s="101">
        <v>944</v>
      </c>
      <c r="K8" s="101">
        <v>487</v>
      </c>
      <c r="L8" s="101">
        <v>18</v>
      </c>
      <c r="M8" s="101">
        <v>678</v>
      </c>
      <c r="N8" s="101">
        <v>146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2698</v>
      </c>
      <c r="D9" s="101">
        <v>61</v>
      </c>
      <c r="E9" s="101">
        <v>61</v>
      </c>
      <c r="F9" s="101">
        <v>3806</v>
      </c>
      <c r="G9" s="101">
        <v>3806</v>
      </c>
      <c r="H9" s="101">
        <v>8</v>
      </c>
      <c r="I9" s="101">
        <v>4</v>
      </c>
      <c r="J9" s="101">
        <v>238</v>
      </c>
      <c r="K9" s="101">
        <v>148</v>
      </c>
      <c r="L9" s="101">
        <v>4</v>
      </c>
      <c r="M9" s="101">
        <v>482</v>
      </c>
      <c r="N9" s="101">
        <v>87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612</v>
      </c>
      <c r="D10" s="101">
        <v>30</v>
      </c>
      <c r="E10" s="101">
        <v>30</v>
      </c>
      <c r="F10" s="101">
        <v>502</v>
      </c>
      <c r="G10" s="101">
        <v>502</v>
      </c>
      <c r="H10" s="101">
        <v>0</v>
      </c>
      <c r="I10" s="101">
        <v>0</v>
      </c>
      <c r="J10" s="101">
        <v>94</v>
      </c>
      <c r="K10" s="101">
        <v>36</v>
      </c>
      <c r="L10" s="101">
        <v>2</v>
      </c>
      <c r="M10" s="101">
        <v>80</v>
      </c>
      <c r="N10" s="101">
        <v>21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601</v>
      </c>
      <c r="D11" s="101">
        <v>25</v>
      </c>
      <c r="E11" s="101">
        <v>25</v>
      </c>
      <c r="F11" s="101">
        <v>504</v>
      </c>
      <c r="G11" s="101">
        <v>504</v>
      </c>
      <c r="H11" s="101">
        <v>0</v>
      </c>
      <c r="I11" s="101">
        <v>0</v>
      </c>
      <c r="J11" s="101">
        <v>115</v>
      </c>
      <c r="K11" s="101">
        <v>31</v>
      </c>
      <c r="L11" s="101">
        <v>0</v>
      </c>
      <c r="M11" s="101">
        <v>73</v>
      </c>
      <c r="N11" s="101">
        <v>29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238</v>
      </c>
      <c r="D12" s="101">
        <v>3</v>
      </c>
      <c r="E12" s="101">
        <v>3</v>
      </c>
      <c r="F12" s="101">
        <v>250</v>
      </c>
      <c r="G12" s="101">
        <v>250</v>
      </c>
      <c r="H12" s="101">
        <v>4</v>
      </c>
      <c r="I12" s="101">
        <v>0</v>
      </c>
      <c r="J12" s="101">
        <v>56</v>
      </c>
      <c r="K12" s="101">
        <v>6</v>
      </c>
      <c r="L12" s="101">
        <v>0</v>
      </c>
      <c r="M12" s="101">
        <v>34</v>
      </c>
      <c r="N12" s="101">
        <v>6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485</v>
      </c>
      <c r="D13" s="101">
        <v>27</v>
      </c>
      <c r="E13" s="101">
        <v>27</v>
      </c>
      <c r="F13" s="101">
        <v>780</v>
      </c>
      <c r="G13" s="101">
        <v>780</v>
      </c>
      <c r="H13" s="101">
        <v>0</v>
      </c>
      <c r="I13" s="101">
        <v>13</v>
      </c>
      <c r="J13" s="101">
        <v>249</v>
      </c>
      <c r="K13" s="101">
        <v>5</v>
      </c>
      <c r="L13" s="101">
        <v>2</v>
      </c>
      <c r="M13" s="101">
        <v>111</v>
      </c>
      <c r="N13" s="101">
        <v>41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210</v>
      </c>
      <c r="D14" s="101">
        <v>1</v>
      </c>
      <c r="E14" s="101">
        <v>1</v>
      </c>
      <c r="F14" s="101">
        <v>369</v>
      </c>
      <c r="G14" s="101">
        <v>369</v>
      </c>
      <c r="H14" s="101">
        <v>0</v>
      </c>
      <c r="I14" s="101">
        <v>0</v>
      </c>
      <c r="J14" s="101">
        <v>115</v>
      </c>
      <c r="K14" s="101">
        <v>13</v>
      </c>
      <c r="L14" s="101">
        <v>1</v>
      </c>
      <c r="M14" s="101">
        <v>39</v>
      </c>
      <c r="N14" s="101">
        <v>32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266</v>
      </c>
      <c r="D15" s="101">
        <v>9</v>
      </c>
      <c r="E15" s="101">
        <v>9</v>
      </c>
      <c r="F15" s="101">
        <v>271</v>
      </c>
      <c r="G15" s="101">
        <v>271</v>
      </c>
      <c r="H15" s="101">
        <v>0</v>
      </c>
      <c r="I15" s="101">
        <v>0</v>
      </c>
      <c r="J15" s="101">
        <v>38</v>
      </c>
      <c r="K15" s="101">
        <v>25</v>
      </c>
      <c r="L15" s="101">
        <v>0</v>
      </c>
      <c r="M15" s="101">
        <v>61</v>
      </c>
      <c r="N15" s="101">
        <v>18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178</v>
      </c>
      <c r="D16" s="101">
        <v>9</v>
      </c>
      <c r="E16" s="101">
        <v>9</v>
      </c>
      <c r="F16" s="101">
        <v>165</v>
      </c>
      <c r="G16" s="101">
        <v>165</v>
      </c>
      <c r="H16" s="101">
        <v>0</v>
      </c>
      <c r="I16" s="101">
        <v>0</v>
      </c>
      <c r="J16" s="101">
        <v>43</v>
      </c>
      <c r="K16" s="101">
        <v>48</v>
      </c>
      <c r="L16" s="101">
        <v>3</v>
      </c>
      <c r="M16" s="101">
        <v>36</v>
      </c>
      <c r="N16" s="101">
        <v>17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124</v>
      </c>
      <c r="D17" s="101">
        <v>1</v>
      </c>
      <c r="E17" s="101">
        <v>1</v>
      </c>
      <c r="F17" s="101">
        <v>248</v>
      </c>
      <c r="G17" s="101">
        <v>248</v>
      </c>
      <c r="H17" s="101">
        <v>0</v>
      </c>
      <c r="I17" s="101">
        <v>6</v>
      </c>
      <c r="J17" s="101">
        <v>124</v>
      </c>
      <c r="K17" s="101">
        <v>21</v>
      </c>
      <c r="L17" s="101">
        <v>3</v>
      </c>
      <c r="M17" s="101">
        <v>63</v>
      </c>
      <c r="N17" s="101">
        <v>3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5091</v>
      </c>
      <c r="D18" s="101">
        <v>199</v>
      </c>
      <c r="E18" s="101">
        <v>199</v>
      </c>
      <c r="F18" s="101">
        <v>3507</v>
      </c>
      <c r="G18" s="101">
        <v>3507</v>
      </c>
      <c r="H18" s="101">
        <v>16</v>
      </c>
      <c r="I18" s="101">
        <v>12</v>
      </c>
      <c r="J18" s="101">
        <v>1063</v>
      </c>
      <c r="K18" s="101">
        <v>233</v>
      </c>
      <c r="L18" s="101">
        <v>43</v>
      </c>
      <c r="M18" s="101">
        <v>597</v>
      </c>
      <c r="N18" s="101">
        <v>223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6185</v>
      </c>
      <c r="D19" s="101">
        <v>568</v>
      </c>
      <c r="E19" s="101">
        <v>568</v>
      </c>
      <c r="F19" s="101">
        <v>5736</v>
      </c>
      <c r="G19" s="101">
        <v>5736</v>
      </c>
      <c r="H19" s="101">
        <v>37</v>
      </c>
      <c r="I19" s="101">
        <v>157</v>
      </c>
      <c r="J19" s="101">
        <v>2960</v>
      </c>
      <c r="K19" s="101">
        <v>434</v>
      </c>
      <c r="L19" s="101">
        <v>75</v>
      </c>
      <c r="M19" s="101">
        <v>681</v>
      </c>
      <c r="N19" s="101">
        <v>314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383</v>
      </c>
      <c r="D20" s="101">
        <v>24</v>
      </c>
      <c r="E20" s="101">
        <v>24</v>
      </c>
      <c r="F20" s="101">
        <v>412</v>
      </c>
      <c r="G20" s="134">
        <f>F20*0.9</f>
        <v>370.8</v>
      </c>
      <c r="H20" s="101">
        <v>1</v>
      </c>
      <c r="I20" s="101">
        <v>2</v>
      </c>
      <c r="J20" s="101">
        <v>131</v>
      </c>
      <c r="K20" s="101">
        <v>18</v>
      </c>
      <c r="L20" s="101">
        <v>1</v>
      </c>
      <c r="M20" s="101">
        <v>26</v>
      </c>
      <c r="N20" s="101">
        <v>38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356</v>
      </c>
      <c r="D21" s="101">
        <v>34</v>
      </c>
      <c r="E21" s="101">
        <v>34</v>
      </c>
      <c r="F21" s="101">
        <v>468</v>
      </c>
      <c r="G21" s="101">
        <v>468</v>
      </c>
      <c r="H21" s="101">
        <v>0</v>
      </c>
      <c r="I21" s="101">
        <v>1</v>
      </c>
      <c r="J21" s="101">
        <v>214</v>
      </c>
      <c r="K21" s="101">
        <v>90</v>
      </c>
      <c r="L21" s="101">
        <v>1</v>
      </c>
      <c r="M21" s="101">
        <v>230</v>
      </c>
      <c r="N21" s="101">
        <v>12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665</v>
      </c>
      <c r="D22" s="101">
        <v>35</v>
      </c>
      <c r="E22" s="101">
        <v>35</v>
      </c>
      <c r="F22" s="101">
        <v>508</v>
      </c>
      <c r="G22" s="101">
        <v>508</v>
      </c>
      <c r="H22" s="101">
        <v>4</v>
      </c>
      <c r="I22" s="101">
        <v>19</v>
      </c>
      <c r="J22" s="101">
        <v>207</v>
      </c>
      <c r="K22" s="101">
        <v>18</v>
      </c>
      <c r="L22" s="101">
        <v>4</v>
      </c>
      <c r="M22" s="101">
        <v>47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15505</v>
      </c>
      <c r="D23" s="101">
        <v>421</v>
      </c>
      <c r="E23" s="101">
        <v>421</v>
      </c>
      <c r="F23" s="101">
        <v>10445</v>
      </c>
      <c r="G23" s="101">
        <v>10445</v>
      </c>
      <c r="H23" s="101">
        <v>24</v>
      </c>
      <c r="I23" s="101">
        <v>35</v>
      </c>
      <c r="J23" s="101">
        <v>1961</v>
      </c>
      <c r="K23" s="101">
        <v>1226</v>
      </c>
      <c r="L23" s="101">
        <v>41</v>
      </c>
      <c r="M23" s="101">
        <v>2605</v>
      </c>
      <c r="N23" s="101">
        <v>465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168</v>
      </c>
      <c r="D24" s="101">
        <v>5</v>
      </c>
      <c r="E24" s="101">
        <v>5</v>
      </c>
      <c r="F24" s="101">
        <v>271</v>
      </c>
      <c r="G24" s="101">
        <v>271</v>
      </c>
      <c r="H24" s="101">
        <v>4</v>
      </c>
      <c r="I24" s="101">
        <v>0</v>
      </c>
      <c r="J24" s="101">
        <v>116</v>
      </c>
      <c r="K24" s="101">
        <v>94</v>
      </c>
      <c r="L24" s="101">
        <v>0</v>
      </c>
      <c r="M24" s="101">
        <v>131</v>
      </c>
      <c r="N24" s="101">
        <v>9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451</v>
      </c>
      <c r="D25" s="101">
        <v>17</v>
      </c>
      <c r="E25" s="101">
        <v>17</v>
      </c>
      <c r="F25" s="101">
        <v>653</v>
      </c>
      <c r="G25" s="101">
        <v>653</v>
      </c>
      <c r="H25" s="101">
        <v>0</v>
      </c>
      <c r="I25" s="101">
        <v>0</v>
      </c>
      <c r="J25" s="101">
        <v>170</v>
      </c>
      <c r="K25" s="101">
        <v>35</v>
      </c>
      <c r="L25" s="101">
        <v>0</v>
      </c>
      <c r="M25" s="101">
        <v>34</v>
      </c>
      <c r="N25" s="101">
        <v>11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1700</v>
      </c>
      <c r="D26" s="101">
        <v>96</v>
      </c>
      <c r="E26" s="101">
        <v>96</v>
      </c>
      <c r="F26" s="101">
        <v>1129</v>
      </c>
      <c r="G26" s="101">
        <v>1129</v>
      </c>
      <c r="H26" s="101">
        <v>4</v>
      </c>
      <c r="I26" s="101">
        <v>19</v>
      </c>
      <c r="J26" s="101">
        <v>443</v>
      </c>
      <c r="K26" s="101">
        <v>154</v>
      </c>
      <c r="L26" s="101">
        <v>2</v>
      </c>
      <c r="M26" s="101">
        <v>211</v>
      </c>
      <c r="N26" s="101">
        <v>94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2085</v>
      </c>
      <c r="D27" s="101">
        <v>4</v>
      </c>
      <c r="E27" s="101">
        <v>4</v>
      </c>
      <c r="F27" s="101">
        <v>2690</v>
      </c>
      <c r="G27" s="134">
        <f>F27*0.95</f>
        <v>2555.5</v>
      </c>
      <c r="H27" s="101">
        <v>0</v>
      </c>
      <c r="I27" s="101">
        <v>0</v>
      </c>
      <c r="J27" s="101">
        <v>711</v>
      </c>
      <c r="K27" s="101">
        <v>38</v>
      </c>
      <c r="L27" s="101">
        <v>0</v>
      </c>
      <c r="M27" s="101">
        <v>224</v>
      </c>
      <c r="N27" s="101">
        <v>10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5</v>
      </c>
      <c r="G28" s="101">
        <v>5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3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247</v>
      </c>
      <c r="D29" s="101">
        <v>9</v>
      </c>
      <c r="E29" s="101">
        <v>9</v>
      </c>
      <c r="F29" s="101">
        <v>131</v>
      </c>
      <c r="G29" s="101">
        <v>131</v>
      </c>
      <c r="H29" s="101">
        <v>1</v>
      </c>
      <c r="I29" s="101">
        <v>2</v>
      </c>
      <c r="J29" s="101">
        <v>14</v>
      </c>
      <c r="K29" s="101">
        <v>4</v>
      </c>
      <c r="L29" s="101">
        <v>0</v>
      </c>
      <c r="M29" s="101">
        <v>43</v>
      </c>
      <c r="N29" s="101">
        <v>17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526</v>
      </c>
      <c r="D30" s="101">
        <v>43</v>
      </c>
      <c r="E30" s="101">
        <v>43</v>
      </c>
      <c r="F30" s="101">
        <v>437</v>
      </c>
      <c r="G30" s="101">
        <v>437</v>
      </c>
      <c r="H30" s="101">
        <v>4</v>
      </c>
      <c r="I30" s="101">
        <v>0</v>
      </c>
      <c r="J30" s="101">
        <v>171</v>
      </c>
      <c r="K30" s="101">
        <v>128</v>
      </c>
      <c r="L30" s="101">
        <v>7</v>
      </c>
      <c r="M30" s="101">
        <v>194</v>
      </c>
      <c r="N30" s="101">
        <v>35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1369</v>
      </c>
      <c r="D31" s="101">
        <v>49</v>
      </c>
      <c r="E31" s="101">
        <v>49</v>
      </c>
      <c r="F31" s="101">
        <v>1233</v>
      </c>
      <c r="G31" s="101">
        <v>1233</v>
      </c>
      <c r="H31" s="101">
        <v>7</v>
      </c>
      <c r="I31" s="101">
        <v>1</v>
      </c>
      <c r="J31" s="101">
        <v>336</v>
      </c>
      <c r="K31" s="101">
        <v>100</v>
      </c>
      <c r="L31" s="101">
        <v>0</v>
      </c>
      <c r="M31" s="101">
        <v>201</v>
      </c>
      <c r="N31" s="101">
        <v>71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78</v>
      </c>
      <c r="D32" s="101">
        <v>4</v>
      </c>
      <c r="E32" s="101">
        <v>4</v>
      </c>
      <c r="F32" s="101">
        <v>65</v>
      </c>
      <c r="G32" s="101">
        <v>65</v>
      </c>
      <c r="H32" s="101">
        <v>0</v>
      </c>
      <c r="I32" s="101">
        <v>0</v>
      </c>
      <c r="J32" s="101">
        <v>4</v>
      </c>
      <c r="K32" s="101">
        <v>3</v>
      </c>
      <c r="L32" s="101">
        <v>0</v>
      </c>
      <c r="M32" s="101">
        <v>14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2110</v>
      </c>
      <c r="D33" s="101">
        <v>66</v>
      </c>
      <c r="E33" s="101">
        <v>66</v>
      </c>
      <c r="F33" s="101">
        <v>2084</v>
      </c>
      <c r="G33" s="101">
        <v>2084</v>
      </c>
      <c r="H33" s="101">
        <v>3</v>
      </c>
      <c r="I33" s="101">
        <v>9</v>
      </c>
      <c r="J33" s="101">
        <v>1231</v>
      </c>
      <c r="K33" s="101">
        <v>94</v>
      </c>
      <c r="L33" s="101">
        <v>7</v>
      </c>
      <c r="M33" s="101">
        <v>348</v>
      </c>
      <c r="N33" s="101">
        <v>125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128</v>
      </c>
      <c r="D34" s="101">
        <v>2</v>
      </c>
      <c r="E34" s="101">
        <v>2</v>
      </c>
      <c r="F34" s="101">
        <v>232</v>
      </c>
      <c r="G34" s="101">
        <v>232</v>
      </c>
      <c r="H34" s="101">
        <v>0</v>
      </c>
      <c r="I34" s="101">
        <v>0</v>
      </c>
      <c r="J34" s="101">
        <v>45</v>
      </c>
      <c r="K34" s="101">
        <v>12</v>
      </c>
      <c r="L34" s="101">
        <v>0</v>
      </c>
      <c r="M34" s="101">
        <v>54</v>
      </c>
      <c r="N34" s="101">
        <v>16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60</v>
      </c>
      <c r="D35" s="101">
        <v>2</v>
      </c>
      <c r="E35" s="101">
        <v>2</v>
      </c>
      <c r="F35" s="101">
        <v>80</v>
      </c>
      <c r="G35" s="101">
        <v>80</v>
      </c>
      <c r="H35" s="101">
        <v>0</v>
      </c>
      <c r="I35" s="101">
        <v>0</v>
      </c>
      <c r="J35" s="101">
        <v>29</v>
      </c>
      <c r="K35" s="101">
        <v>19</v>
      </c>
      <c r="L35" s="101">
        <v>0</v>
      </c>
      <c r="M35" s="101">
        <v>31</v>
      </c>
      <c r="N35" s="101">
        <v>2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174</v>
      </c>
      <c r="D36" s="101">
        <v>1</v>
      </c>
      <c r="E36" s="101">
        <v>1</v>
      </c>
      <c r="F36" s="101">
        <v>261</v>
      </c>
      <c r="G36" s="101">
        <v>261</v>
      </c>
      <c r="H36" s="101">
        <v>0</v>
      </c>
      <c r="I36" s="101">
        <v>0</v>
      </c>
      <c r="J36" s="101">
        <v>115</v>
      </c>
      <c r="K36" s="101">
        <v>18</v>
      </c>
      <c r="L36" s="101">
        <v>1</v>
      </c>
      <c r="M36" s="101">
        <v>50</v>
      </c>
      <c r="N36" s="101">
        <v>8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3</v>
      </c>
      <c r="D37" s="101">
        <v>0</v>
      </c>
      <c r="E37" s="101">
        <v>0</v>
      </c>
      <c r="F37" s="101">
        <v>1</v>
      </c>
      <c r="G37" s="101">
        <v>1</v>
      </c>
      <c r="H37" s="101">
        <v>0</v>
      </c>
      <c r="I37" s="101">
        <v>0</v>
      </c>
      <c r="J37" s="101">
        <v>0</v>
      </c>
      <c r="K37" s="101">
        <v>1</v>
      </c>
      <c r="L37" s="101">
        <v>0</v>
      </c>
      <c r="M37" s="101">
        <v>1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513</v>
      </c>
      <c r="D38" s="101">
        <v>13</v>
      </c>
      <c r="E38" s="101">
        <v>13</v>
      </c>
      <c r="F38" s="101">
        <v>444</v>
      </c>
      <c r="G38" s="101">
        <v>444</v>
      </c>
      <c r="H38" s="101">
        <v>0</v>
      </c>
      <c r="I38" s="101">
        <v>0</v>
      </c>
      <c r="J38" s="101">
        <v>166</v>
      </c>
      <c r="K38" s="101">
        <v>95</v>
      </c>
      <c r="L38" s="101">
        <v>0</v>
      </c>
      <c r="M38" s="101">
        <v>195</v>
      </c>
      <c r="N38" s="101">
        <v>17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95</v>
      </c>
      <c r="D39" s="101">
        <v>2</v>
      </c>
      <c r="E39" s="101">
        <v>2</v>
      </c>
      <c r="F39" s="101">
        <v>93</v>
      </c>
      <c r="G39" s="101">
        <v>93</v>
      </c>
      <c r="H39" s="101">
        <v>0</v>
      </c>
      <c r="I39" s="101">
        <v>0</v>
      </c>
      <c r="J39" s="101">
        <v>17</v>
      </c>
      <c r="K39" s="101">
        <v>7</v>
      </c>
      <c r="L39" s="101">
        <v>0</v>
      </c>
      <c r="M39" s="101">
        <v>11</v>
      </c>
      <c r="N39" s="101">
        <v>6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183</v>
      </c>
      <c r="D40" s="101">
        <v>5</v>
      </c>
      <c r="E40" s="101">
        <v>5</v>
      </c>
      <c r="F40" s="101">
        <v>158</v>
      </c>
      <c r="G40" s="101">
        <v>158</v>
      </c>
      <c r="H40" s="101">
        <v>0</v>
      </c>
      <c r="I40" s="101">
        <v>0</v>
      </c>
      <c r="J40" s="101">
        <v>42</v>
      </c>
      <c r="K40" s="101">
        <v>18</v>
      </c>
      <c r="L40" s="101">
        <v>0</v>
      </c>
      <c r="M40" s="101">
        <v>28</v>
      </c>
      <c r="N40" s="101">
        <v>10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1083</v>
      </c>
      <c r="D41" s="101">
        <v>54</v>
      </c>
      <c r="E41" s="101">
        <v>54</v>
      </c>
      <c r="F41" s="101">
        <v>1214</v>
      </c>
      <c r="G41" s="101">
        <v>1214</v>
      </c>
      <c r="H41" s="101">
        <v>2</v>
      </c>
      <c r="I41" s="101">
        <v>5</v>
      </c>
      <c r="J41" s="101">
        <v>436</v>
      </c>
      <c r="K41" s="101">
        <v>103</v>
      </c>
      <c r="L41" s="101">
        <v>2</v>
      </c>
      <c r="M41" s="101">
        <v>232</v>
      </c>
      <c r="N41" s="101">
        <v>58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2373</v>
      </c>
      <c r="D42" s="101">
        <v>63</v>
      </c>
      <c r="E42" s="101">
        <v>63</v>
      </c>
      <c r="F42" s="101">
        <v>2423</v>
      </c>
      <c r="G42" s="101">
        <v>2423</v>
      </c>
      <c r="H42" s="101">
        <v>9</v>
      </c>
      <c r="I42" s="101">
        <v>30</v>
      </c>
      <c r="J42" s="101">
        <v>773</v>
      </c>
      <c r="K42" s="101">
        <v>131</v>
      </c>
      <c r="L42" s="101">
        <v>18</v>
      </c>
      <c r="M42" s="101">
        <v>363</v>
      </c>
      <c r="N42" s="101">
        <v>83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819</v>
      </c>
      <c r="D43" s="101">
        <v>49</v>
      </c>
      <c r="E43" s="101">
        <v>49</v>
      </c>
      <c r="F43" s="101">
        <v>836</v>
      </c>
      <c r="G43" s="101">
        <v>836</v>
      </c>
      <c r="H43" s="101">
        <v>2</v>
      </c>
      <c r="I43" s="101">
        <v>1</v>
      </c>
      <c r="J43" s="101">
        <v>311</v>
      </c>
      <c r="K43" s="101">
        <v>43</v>
      </c>
      <c r="L43" s="101">
        <v>0</v>
      </c>
      <c r="M43" s="101">
        <v>126</v>
      </c>
      <c r="N43" s="101">
        <v>38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14</v>
      </c>
      <c r="D44" s="101">
        <v>0</v>
      </c>
      <c r="E44" s="101">
        <v>0</v>
      </c>
      <c r="F44" s="101">
        <v>9</v>
      </c>
      <c r="G44" s="101">
        <v>9</v>
      </c>
      <c r="H44" s="101">
        <v>0</v>
      </c>
      <c r="I44" s="101">
        <v>0</v>
      </c>
      <c r="J44" s="101">
        <v>0</v>
      </c>
      <c r="K44" s="101">
        <v>4</v>
      </c>
      <c r="L44" s="101">
        <v>0</v>
      </c>
      <c r="M44" s="101">
        <v>0</v>
      </c>
      <c r="N44" s="101">
        <v>0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968</v>
      </c>
      <c r="D45" s="101">
        <v>49</v>
      </c>
      <c r="E45" s="101">
        <v>49</v>
      </c>
      <c r="F45" s="101">
        <v>1004</v>
      </c>
      <c r="G45" s="101">
        <v>1004</v>
      </c>
      <c r="H45" s="101">
        <v>2</v>
      </c>
      <c r="I45" s="101">
        <v>15</v>
      </c>
      <c r="J45" s="101">
        <v>255</v>
      </c>
      <c r="K45" s="101">
        <v>37</v>
      </c>
      <c r="L45" s="101">
        <v>2</v>
      </c>
      <c r="M45" s="101">
        <v>114</v>
      </c>
      <c r="N45" s="101">
        <v>31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25</v>
      </c>
      <c r="D46" s="101">
        <v>3</v>
      </c>
      <c r="E46" s="101">
        <v>3</v>
      </c>
      <c r="F46" s="101">
        <v>21</v>
      </c>
      <c r="G46" s="101">
        <v>21</v>
      </c>
      <c r="H46" s="101">
        <v>0</v>
      </c>
      <c r="I46" s="101">
        <v>0</v>
      </c>
      <c r="J46" s="101">
        <v>3</v>
      </c>
      <c r="K46" s="101">
        <v>0</v>
      </c>
      <c r="L46" s="101">
        <v>0</v>
      </c>
      <c r="M46" s="101">
        <v>8</v>
      </c>
      <c r="N46" s="101">
        <v>1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1225</v>
      </c>
      <c r="D47" s="101">
        <v>73</v>
      </c>
      <c r="E47" s="101">
        <v>73</v>
      </c>
      <c r="F47" s="101">
        <v>1453</v>
      </c>
      <c r="G47" s="101">
        <v>1453</v>
      </c>
      <c r="H47" s="101">
        <v>1</v>
      </c>
      <c r="I47" s="101">
        <v>6</v>
      </c>
      <c r="J47" s="101">
        <v>426</v>
      </c>
      <c r="K47" s="101">
        <v>189</v>
      </c>
      <c r="L47" s="101">
        <v>5</v>
      </c>
      <c r="M47" s="101">
        <v>371</v>
      </c>
      <c r="N47" s="101">
        <v>34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746</v>
      </c>
      <c r="D48" s="101">
        <v>21</v>
      </c>
      <c r="E48" s="101">
        <v>21</v>
      </c>
      <c r="F48" s="101">
        <v>429</v>
      </c>
      <c r="G48" s="101">
        <v>429</v>
      </c>
      <c r="H48" s="101">
        <v>0</v>
      </c>
      <c r="I48" s="101">
        <v>2</v>
      </c>
      <c r="J48" s="101">
        <v>161</v>
      </c>
      <c r="K48" s="101">
        <v>50</v>
      </c>
      <c r="L48" s="101">
        <v>2</v>
      </c>
      <c r="M48" s="101">
        <v>105</v>
      </c>
      <c r="N48" s="101">
        <v>71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1414</v>
      </c>
      <c r="D49" s="101">
        <v>91</v>
      </c>
      <c r="E49" s="101">
        <v>91</v>
      </c>
      <c r="F49" s="101">
        <v>1183</v>
      </c>
      <c r="G49" s="101">
        <v>1183</v>
      </c>
      <c r="H49" s="101">
        <v>6</v>
      </c>
      <c r="I49" s="101">
        <v>17</v>
      </c>
      <c r="J49" s="101">
        <v>554</v>
      </c>
      <c r="K49" s="101">
        <v>55</v>
      </c>
      <c r="L49" s="101">
        <v>12</v>
      </c>
      <c r="M49" s="101">
        <v>159</v>
      </c>
      <c r="N49" s="101">
        <v>48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661</v>
      </c>
      <c r="D50" s="101">
        <v>10</v>
      </c>
      <c r="E50" s="101">
        <v>10</v>
      </c>
      <c r="F50" s="101">
        <v>159</v>
      </c>
      <c r="G50" s="101">
        <v>159</v>
      </c>
      <c r="H50" s="101">
        <v>3</v>
      </c>
      <c r="I50" s="101">
        <v>2</v>
      </c>
      <c r="J50" s="101">
        <v>366</v>
      </c>
      <c r="K50" s="101">
        <v>52</v>
      </c>
      <c r="L50" s="101">
        <v>0</v>
      </c>
      <c r="M50" s="101">
        <v>176</v>
      </c>
      <c r="N50" s="101">
        <v>27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856</v>
      </c>
      <c r="D51" s="101">
        <v>49</v>
      </c>
      <c r="E51" s="101">
        <v>49</v>
      </c>
      <c r="F51" s="101">
        <v>633</v>
      </c>
      <c r="G51" s="101">
        <v>633</v>
      </c>
      <c r="H51" s="101">
        <v>2</v>
      </c>
      <c r="I51" s="101">
        <v>31</v>
      </c>
      <c r="J51" s="101">
        <v>44</v>
      </c>
      <c r="K51" s="101">
        <v>17</v>
      </c>
      <c r="L51" s="101">
        <v>19</v>
      </c>
      <c r="M51" s="101">
        <v>55</v>
      </c>
      <c r="N51" s="101">
        <v>42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153</v>
      </c>
      <c r="D52" s="101">
        <v>0</v>
      </c>
      <c r="E52" s="101">
        <v>0</v>
      </c>
      <c r="F52" s="101">
        <v>294</v>
      </c>
      <c r="G52" s="134">
        <f>F52*0.75</f>
        <v>220.5</v>
      </c>
      <c r="H52" s="101">
        <v>0</v>
      </c>
      <c r="I52" s="101">
        <v>0</v>
      </c>
      <c r="J52" s="101">
        <v>206</v>
      </c>
      <c r="K52" s="101">
        <v>43</v>
      </c>
      <c r="L52" s="101">
        <v>0</v>
      </c>
      <c r="M52" s="101">
        <v>51</v>
      </c>
      <c r="N52" s="101">
        <v>2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358</v>
      </c>
      <c r="D53" s="101">
        <v>16</v>
      </c>
      <c r="E53" s="101">
        <v>16</v>
      </c>
      <c r="F53" s="101">
        <v>369</v>
      </c>
      <c r="G53" s="101">
        <v>369</v>
      </c>
      <c r="H53" s="101">
        <v>0</v>
      </c>
      <c r="I53" s="101">
        <v>0</v>
      </c>
      <c r="J53" s="101">
        <v>127</v>
      </c>
      <c r="K53" s="101">
        <v>101</v>
      </c>
      <c r="L53" s="101">
        <v>1</v>
      </c>
      <c r="M53" s="101">
        <v>147</v>
      </c>
      <c r="N53" s="101">
        <v>28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148</v>
      </c>
      <c r="D54" s="101">
        <v>11</v>
      </c>
      <c r="E54" s="101">
        <v>11</v>
      </c>
      <c r="F54" s="101">
        <v>180</v>
      </c>
      <c r="G54" s="101">
        <v>180</v>
      </c>
      <c r="H54" s="101">
        <v>0</v>
      </c>
      <c r="I54" s="101">
        <v>2</v>
      </c>
      <c r="J54" s="101">
        <v>64</v>
      </c>
      <c r="K54" s="101">
        <v>25</v>
      </c>
      <c r="L54" s="101">
        <v>0</v>
      </c>
      <c r="M54" s="101">
        <v>33</v>
      </c>
      <c r="N54" s="101">
        <v>5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327</v>
      </c>
      <c r="D55" s="101">
        <v>20</v>
      </c>
      <c r="E55" s="101">
        <v>20</v>
      </c>
      <c r="F55" s="101">
        <v>89</v>
      </c>
      <c r="G55" s="101">
        <v>89</v>
      </c>
      <c r="H55" s="101">
        <v>1</v>
      </c>
      <c r="I55" s="101">
        <v>6</v>
      </c>
      <c r="J55" s="101">
        <v>547</v>
      </c>
      <c r="K55" s="101">
        <v>105</v>
      </c>
      <c r="L55" s="101">
        <v>8</v>
      </c>
      <c r="M55" s="101">
        <v>305</v>
      </c>
      <c r="N55" s="101">
        <v>39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97</v>
      </c>
      <c r="D56" s="101">
        <v>5</v>
      </c>
      <c r="E56" s="101">
        <v>5</v>
      </c>
      <c r="F56" s="101">
        <v>109</v>
      </c>
      <c r="G56" s="101">
        <v>109</v>
      </c>
      <c r="H56" s="101">
        <v>0</v>
      </c>
      <c r="I56" s="101">
        <v>0</v>
      </c>
      <c r="J56" s="101">
        <v>30</v>
      </c>
      <c r="K56" s="101">
        <v>21</v>
      </c>
      <c r="L56" s="101">
        <v>0</v>
      </c>
      <c r="M56" s="101">
        <v>26</v>
      </c>
      <c r="N56" s="101">
        <v>6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3330</v>
      </c>
      <c r="D57" s="101">
        <v>31</v>
      </c>
      <c r="E57" s="101">
        <v>31</v>
      </c>
      <c r="F57" s="101">
        <v>6765</v>
      </c>
      <c r="G57" s="101">
        <v>6765</v>
      </c>
      <c r="H57" s="101">
        <v>15</v>
      </c>
      <c r="I57" s="101">
        <v>12</v>
      </c>
      <c r="J57" s="101">
        <v>1825</v>
      </c>
      <c r="K57" s="101">
        <v>183</v>
      </c>
      <c r="L57" s="101">
        <v>10</v>
      </c>
      <c r="M57" s="101">
        <v>727</v>
      </c>
      <c r="N57" s="101">
        <v>226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154</v>
      </c>
      <c r="D58" s="101">
        <v>6</v>
      </c>
      <c r="E58" s="101">
        <v>6</v>
      </c>
      <c r="F58" s="101">
        <v>160</v>
      </c>
      <c r="G58" s="101">
        <v>160</v>
      </c>
      <c r="H58" s="101">
        <v>0</v>
      </c>
      <c r="I58" s="101">
        <v>0</v>
      </c>
      <c r="J58" s="101">
        <v>30</v>
      </c>
      <c r="K58" s="101">
        <v>13</v>
      </c>
      <c r="L58" s="101">
        <v>0</v>
      </c>
      <c r="M58" s="101">
        <v>26</v>
      </c>
      <c r="N58" s="101">
        <v>17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25968</v>
      </c>
      <c r="D59" s="101">
        <v>693</v>
      </c>
      <c r="E59" s="101">
        <v>588</v>
      </c>
      <c r="F59" s="101">
        <v>45181</v>
      </c>
      <c r="G59" s="101">
        <v>45181</v>
      </c>
      <c r="H59" s="101">
        <v>66</v>
      </c>
      <c r="I59" s="101">
        <v>23</v>
      </c>
      <c r="J59" s="101">
        <v>9661</v>
      </c>
      <c r="K59" s="101">
        <v>904</v>
      </c>
      <c r="L59" s="101">
        <v>95</v>
      </c>
      <c r="M59" s="101">
        <v>5827</v>
      </c>
      <c r="N59" s="101">
        <v>1016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123</v>
      </c>
      <c r="D60" s="101">
        <v>0</v>
      </c>
      <c r="E60" s="101">
        <v>0</v>
      </c>
      <c r="F60" s="101">
        <v>132</v>
      </c>
      <c r="G60" s="101">
        <v>132</v>
      </c>
      <c r="H60" s="101">
        <v>0</v>
      </c>
      <c r="I60" s="101">
        <v>0</v>
      </c>
      <c r="J60" s="101">
        <v>23</v>
      </c>
      <c r="K60" s="101">
        <v>10</v>
      </c>
      <c r="L60" s="101">
        <v>0</v>
      </c>
      <c r="M60" s="101">
        <v>14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667</v>
      </c>
      <c r="D61" s="101">
        <v>30</v>
      </c>
      <c r="E61" s="101">
        <v>30</v>
      </c>
      <c r="F61" s="101">
        <f>1105-M61</f>
        <v>641</v>
      </c>
      <c r="G61" s="101">
        <f>1105-N61</f>
        <v>1069</v>
      </c>
      <c r="H61" s="101">
        <v>0</v>
      </c>
      <c r="I61" s="101">
        <v>3</v>
      </c>
      <c r="J61" s="101">
        <v>313</v>
      </c>
      <c r="K61" s="101">
        <v>221</v>
      </c>
      <c r="L61" s="101">
        <v>0</v>
      </c>
      <c r="M61" s="101">
        <f>428+36</f>
        <v>464</v>
      </c>
      <c r="N61" s="101">
        <v>36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158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159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160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D2B1-A22B-B843-BA77-EE988C3C596D}">
  <dimension ref="A1:AY75"/>
  <sheetViews>
    <sheetView zoomScale="125" zoomScaleNormal="125" workbookViewId="0">
      <pane xSplit="2" ySplit="2" topLeftCell="M18" activePane="bottomRight" state="frozen"/>
      <selection pane="topRight" activeCell="C1" sqref="C1"/>
      <selection pane="bottomLeft" activeCell="A3" sqref="A3"/>
      <selection pane="bottomRight" activeCell="T64" sqref="T64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05"/>
      <c r="Q1" s="142" t="s">
        <v>115</v>
      </c>
      <c r="R1" s="138"/>
      <c r="S1" s="138"/>
      <c r="T1" s="138"/>
      <c r="U1" s="138"/>
      <c r="V1" s="138"/>
      <c r="W1" s="139"/>
      <c r="X1" s="142" t="s">
        <v>116</v>
      </c>
      <c r="Y1" s="138"/>
      <c r="Z1" s="138"/>
      <c r="AA1" s="138"/>
      <c r="AB1" s="138"/>
      <c r="AC1" s="139"/>
      <c r="AD1" s="138" t="s">
        <v>117</v>
      </c>
      <c r="AE1" s="138"/>
      <c r="AF1" s="138"/>
      <c r="AG1" s="138"/>
      <c r="AH1" s="138"/>
      <c r="AI1" s="138"/>
      <c r="AJ1" s="139"/>
      <c r="AK1" s="138" t="s">
        <v>118</v>
      </c>
      <c r="AL1" s="138"/>
      <c r="AM1" s="138"/>
      <c r="AN1" s="138"/>
      <c r="AO1" s="138"/>
      <c r="AP1" s="138"/>
      <c r="AQ1" s="138"/>
      <c r="AR1" s="139"/>
      <c r="AS1" s="138" t="s">
        <v>119</v>
      </c>
      <c r="AT1" s="138"/>
      <c r="AU1" s="138"/>
      <c r="AV1" s="138"/>
      <c r="AW1" s="140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161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0"/>
    </row>
    <row r="3" spans="1:50" x14ac:dyDescent="0.2">
      <c r="A3" s="2" t="s">
        <v>12</v>
      </c>
      <c r="B3" s="2" t="s">
        <v>13</v>
      </c>
      <c r="C3" s="83">
        <v>51</v>
      </c>
      <c r="D3" s="83">
        <v>6</v>
      </c>
      <c r="E3" s="83">
        <v>0</v>
      </c>
      <c r="F3" s="83">
        <v>8</v>
      </c>
      <c r="G3" s="83">
        <v>99</v>
      </c>
      <c r="H3" s="83">
        <v>24</v>
      </c>
      <c r="I3" s="83">
        <v>4</v>
      </c>
      <c r="J3" s="83">
        <v>4</v>
      </c>
      <c r="K3" s="83">
        <v>0</v>
      </c>
      <c r="L3" s="83">
        <v>11</v>
      </c>
      <c r="M3" s="83">
        <v>591</v>
      </c>
      <c r="N3" s="102">
        <f t="shared" ref="N3:N61" si="0">M3*1.2</f>
        <v>709.19999999999993</v>
      </c>
      <c r="O3" s="83">
        <v>65</v>
      </c>
      <c r="P3" s="83">
        <v>68</v>
      </c>
      <c r="Q3" s="83">
        <v>455</v>
      </c>
      <c r="R3" s="83">
        <v>180</v>
      </c>
      <c r="S3" s="83">
        <v>11</v>
      </c>
      <c r="T3" s="83">
        <v>832</v>
      </c>
      <c r="U3" s="83">
        <v>605</v>
      </c>
      <c r="V3" s="83">
        <v>28</v>
      </c>
      <c r="W3" s="83">
        <v>242</v>
      </c>
      <c r="X3" s="83">
        <v>32</v>
      </c>
      <c r="Y3" s="83">
        <v>4</v>
      </c>
      <c r="Z3" s="83">
        <v>179</v>
      </c>
      <c r="AA3" s="83">
        <v>344</v>
      </c>
      <c r="AB3" s="83">
        <v>4</v>
      </c>
      <c r="AC3" s="83">
        <v>205</v>
      </c>
      <c r="AD3" s="83">
        <v>0</v>
      </c>
      <c r="AE3" s="83">
        <v>0</v>
      </c>
      <c r="AF3" s="83">
        <v>29</v>
      </c>
      <c r="AG3" s="83">
        <v>1</v>
      </c>
      <c r="AH3" s="83">
        <v>0</v>
      </c>
      <c r="AI3" s="83">
        <v>112</v>
      </c>
      <c r="AJ3" s="83">
        <v>3</v>
      </c>
      <c r="AK3" s="83">
        <v>388</v>
      </c>
      <c r="AL3" s="83">
        <v>9</v>
      </c>
      <c r="AM3" s="83">
        <v>9</v>
      </c>
      <c r="AN3" s="83">
        <v>462</v>
      </c>
      <c r="AO3" s="83">
        <v>462</v>
      </c>
      <c r="AP3" s="83">
        <v>0</v>
      </c>
      <c r="AQ3" s="83">
        <v>3</v>
      </c>
      <c r="AR3" s="83">
        <v>124</v>
      </c>
      <c r="AS3" s="83">
        <v>25</v>
      </c>
      <c r="AT3" s="83">
        <v>1</v>
      </c>
      <c r="AU3" s="83">
        <v>72</v>
      </c>
      <c r="AV3" s="83">
        <v>18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37</v>
      </c>
      <c r="D4" s="83">
        <v>11</v>
      </c>
      <c r="E4" s="83">
        <v>0</v>
      </c>
      <c r="F4" s="83">
        <v>30</v>
      </c>
      <c r="G4" s="83">
        <v>101</v>
      </c>
      <c r="H4" s="83">
        <v>42</v>
      </c>
      <c r="I4" s="83">
        <v>2</v>
      </c>
      <c r="J4" s="83">
        <v>33</v>
      </c>
      <c r="K4" s="83">
        <v>4</v>
      </c>
      <c r="L4" s="83">
        <v>41</v>
      </c>
      <c r="M4" s="83">
        <v>871</v>
      </c>
      <c r="N4" s="102">
        <f t="shared" si="0"/>
        <v>1045.2</v>
      </c>
      <c r="O4" s="83">
        <v>180</v>
      </c>
      <c r="P4" s="83">
        <v>91</v>
      </c>
      <c r="Q4" s="83">
        <v>806</v>
      </c>
      <c r="R4" s="83">
        <v>517</v>
      </c>
      <c r="S4" s="83">
        <v>17</v>
      </c>
      <c r="T4" s="83">
        <v>1366</v>
      </c>
      <c r="U4" s="83">
        <v>1728</v>
      </c>
      <c r="V4" s="83">
        <v>43</v>
      </c>
      <c r="W4" s="83">
        <v>616</v>
      </c>
      <c r="X4" s="83">
        <v>42</v>
      </c>
      <c r="Y4" s="83">
        <v>5</v>
      </c>
      <c r="Z4" s="83">
        <v>149</v>
      </c>
      <c r="AA4" s="83">
        <v>374</v>
      </c>
      <c r="AB4" s="83">
        <v>8</v>
      </c>
      <c r="AC4" s="83">
        <v>323</v>
      </c>
      <c r="AD4" s="83">
        <v>3</v>
      </c>
      <c r="AE4" s="83">
        <v>1</v>
      </c>
      <c r="AF4" s="83">
        <v>16</v>
      </c>
      <c r="AG4" s="83">
        <v>4</v>
      </c>
      <c r="AH4" s="83">
        <v>1</v>
      </c>
      <c r="AI4" s="83">
        <v>145</v>
      </c>
      <c r="AJ4" s="83">
        <v>1</v>
      </c>
      <c r="AK4" s="83">
        <v>484</v>
      </c>
      <c r="AL4" s="83">
        <v>5</v>
      </c>
      <c r="AM4" s="83">
        <v>5</v>
      </c>
      <c r="AN4" s="83">
        <v>917</v>
      </c>
      <c r="AO4" s="83">
        <v>917</v>
      </c>
      <c r="AP4" s="83">
        <v>0</v>
      </c>
      <c r="AQ4" s="83">
        <v>1</v>
      </c>
      <c r="AR4" s="83">
        <v>209</v>
      </c>
      <c r="AS4" s="83">
        <v>39</v>
      </c>
      <c r="AT4" s="83">
        <v>4</v>
      </c>
      <c r="AU4" s="83">
        <v>105</v>
      </c>
      <c r="AV4" s="83">
        <v>31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48</v>
      </c>
      <c r="D5" s="83">
        <v>33</v>
      </c>
      <c r="E5" s="83">
        <v>5</v>
      </c>
      <c r="F5" s="83">
        <v>18</v>
      </c>
      <c r="G5" s="83">
        <v>105</v>
      </c>
      <c r="H5" s="83">
        <v>26</v>
      </c>
      <c r="I5" s="83">
        <v>1</v>
      </c>
      <c r="J5" s="83">
        <v>7</v>
      </c>
      <c r="K5" s="83">
        <v>3</v>
      </c>
      <c r="L5" s="83">
        <v>25</v>
      </c>
      <c r="M5" s="83">
        <v>828</v>
      </c>
      <c r="N5" s="102">
        <f t="shared" si="0"/>
        <v>993.59999999999991</v>
      </c>
      <c r="O5" s="83">
        <v>111</v>
      </c>
      <c r="P5" s="83">
        <v>28</v>
      </c>
      <c r="Q5" s="83">
        <v>958</v>
      </c>
      <c r="R5" s="83">
        <v>710</v>
      </c>
      <c r="S5" s="83">
        <v>11</v>
      </c>
      <c r="T5" s="83">
        <v>973</v>
      </c>
      <c r="U5" s="83">
        <v>779</v>
      </c>
      <c r="V5" s="83">
        <v>13</v>
      </c>
      <c r="W5" s="83">
        <v>464</v>
      </c>
      <c r="X5" s="83">
        <v>19</v>
      </c>
      <c r="Y5" s="83">
        <v>2</v>
      </c>
      <c r="Z5" s="83">
        <v>103</v>
      </c>
      <c r="AA5" s="83">
        <v>282</v>
      </c>
      <c r="AB5" s="83">
        <v>9</v>
      </c>
      <c r="AC5" s="83">
        <v>258</v>
      </c>
      <c r="AD5" s="83">
        <v>0</v>
      </c>
      <c r="AE5" s="83">
        <v>1</v>
      </c>
      <c r="AF5" s="83">
        <v>59</v>
      </c>
      <c r="AG5" s="83">
        <v>2</v>
      </c>
      <c r="AH5" s="83">
        <v>1</v>
      </c>
      <c r="AI5" s="83">
        <v>148</v>
      </c>
      <c r="AJ5" s="83">
        <v>12</v>
      </c>
      <c r="AK5" s="83">
        <v>640</v>
      </c>
      <c r="AL5" s="83">
        <v>46</v>
      </c>
      <c r="AM5" s="83">
        <v>46</v>
      </c>
      <c r="AN5" s="83">
        <v>430</v>
      </c>
      <c r="AO5" s="83">
        <v>430</v>
      </c>
      <c r="AP5" s="83">
        <v>1</v>
      </c>
      <c r="AQ5" s="83">
        <v>0</v>
      </c>
      <c r="AR5" s="83">
        <v>183</v>
      </c>
      <c r="AS5" s="83">
        <v>29</v>
      </c>
      <c r="AT5" s="83">
        <v>2</v>
      </c>
      <c r="AU5" s="83">
        <v>21</v>
      </c>
      <c r="AV5" s="83">
        <v>30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0</v>
      </c>
      <c r="D6" s="83">
        <v>0</v>
      </c>
      <c r="E6" s="83">
        <v>0</v>
      </c>
      <c r="F6" s="83">
        <v>1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8</v>
      </c>
      <c r="N6" s="102">
        <f t="shared" si="0"/>
        <v>9.6</v>
      </c>
      <c r="O6" s="83">
        <v>1</v>
      </c>
      <c r="P6" s="83">
        <v>0</v>
      </c>
      <c r="Q6" s="83">
        <v>10</v>
      </c>
      <c r="R6" s="83">
        <v>5</v>
      </c>
      <c r="S6" s="83">
        <v>1</v>
      </c>
      <c r="T6" s="83">
        <v>20</v>
      </c>
      <c r="U6" s="83">
        <v>9</v>
      </c>
      <c r="V6" s="83">
        <v>3</v>
      </c>
      <c r="W6" s="83">
        <v>3</v>
      </c>
      <c r="X6" s="83">
        <v>1</v>
      </c>
      <c r="Y6" s="83">
        <v>0</v>
      </c>
      <c r="Z6" s="83">
        <v>8</v>
      </c>
      <c r="AA6" s="83">
        <v>10</v>
      </c>
      <c r="AB6" s="83">
        <v>0</v>
      </c>
      <c r="AC6" s="83">
        <v>6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4</v>
      </c>
      <c r="AJ6" s="83">
        <v>0</v>
      </c>
      <c r="AK6" s="83">
        <v>4</v>
      </c>
      <c r="AL6" s="83">
        <v>0</v>
      </c>
      <c r="AM6" s="83">
        <v>0</v>
      </c>
      <c r="AN6" s="83">
        <v>7</v>
      </c>
      <c r="AO6" s="83">
        <v>7</v>
      </c>
      <c r="AP6" s="83">
        <v>0</v>
      </c>
      <c r="AQ6" s="83">
        <v>0</v>
      </c>
      <c r="AR6" s="83">
        <v>2</v>
      </c>
      <c r="AS6" s="83">
        <v>1</v>
      </c>
      <c r="AT6" s="83">
        <v>0</v>
      </c>
      <c r="AU6" s="83">
        <v>3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68</v>
      </c>
      <c r="D7" s="83">
        <v>67</v>
      </c>
      <c r="E7" s="83">
        <v>3</v>
      </c>
      <c r="F7" s="83">
        <v>34</v>
      </c>
      <c r="G7" s="83">
        <v>231</v>
      </c>
      <c r="H7" s="83">
        <v>61</v>
      </c>
      <c r="I7" s="83">
        <v>0</v>
      </c>
      <c r="J7" s="83">
        <v>30</v>
      </c>
      <c r="K7" s="83">
        <v>3</v>
      </c>
      <c r="L7" s="83">
        <v>57</v>
      </c>
      <c r="M7" s="83">
        <v>1221</v>
      </c>
      <c r="N7" s="102">
        <f t="shared" si="0"/>
        <v>1465.2</v>
      </c>
      <c r="O7" s="83">
        <v>82</v>
      </c>
      <c r="P7" s="83">
        <v>336</v>
      </c>
      <c r="Q7" s="83">
        <v>1274</v>
      </c>
      <c r="R7" s="83">
        <v>668</v>
      </c>
      <c r="S7" s="83">
        <v>17</v>
      </c>
      <c r="T7" s="83">
        <v>1598</v>
      </c>
      <c r="U7" s="83">
        <v>1712</v>
      </c>
      <c r="V7" s="83">
        <v>257</v>
      </c>
      <c r="W7" s="83">
        <v>563</v>
      </c>
      <c r="X7" s="83">
        <v>34</v>
      </c>
      <c r="Y7" s="83">
        <v>3</v>
      </c>
      <c r="Z7" s="83">
        <v>225</v>
      </c>
      <c r="AA7" s="83">
        <v>438</v>
      </c>
      <c r="AB7" s="83">
        <v>12</v>
      </c>
      <c r="AC7" s="83">
        <v>356</v>
      </c>
      <c r="AD7" s="83">
        <v>1</v>
      </c>
      <c r="AE7" s="83">
        <v>1</v>
      </c>
      <c r="AF7" s="83">
        <v>59</v>
      </c>
      <c r="AG7" s="83">
        <v>1</v>
      </c>
      <c r="AH7" s="83">
        <v>0</v>
      </c>
      <c r="AI7" s="83">
        <v>324</v>
      </c>
      <c r="AJ7" s="83">
        <v>7</v>
      </c>
      <c r="AK7" s="83">
        <v>1084</v>
      </c>
      <c r="AL7" s="83">
        <v>45</v>
      </c>
      <c r="AM7" s="83">
        <v>45</v>
      </c>
      <c r="AN7" s="83">
        <v>803</v>
      </c>
      <c r="AO7" s="83">
        <v>803</v>
      </c>
      <c r="AP7" s="83">
        <v>3</v>
      </c>
      <c r="AQ7" s="83">
        <v>15</v>
      </c>
      <c r="AR7" s="83">
        <v>83</v>
      </c>
      <c r="AS7" s="83">
        <v>45</v>
      </c>
      <c r="AT7" s="83">
        <v>5</v>
      </c>
      <c r="AU7" s="83">
        <v>95</v>
      </c>
      <c r="AV7" s="83">
        <v>65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77</v>
      </c>
      <c r="D8" s="83">
        <v>33</v>
      </c>
      <c r="E8" s="83">
        <v>8</v>
      </c>
      <c r="F8" s="83">
        <v>71</v>
      </c>
      <c r="G8" s="83">
        <v>202</v>
      </c>
      <c r="H8" s="83">
        <v>78</v>
      </c>
      <c r="I8" s="83">
        <v>6</v>
      </c>
      <c r="J8" s="83">
        <v>26</v>
      </c>
      <c r="K8" s="83">
        <v>13</v>
      </c>
      <c r="L8" s="83">
        <v>45</v>
      </c>
      <c r="M8" s="83">
        <v>2133</v>
      </c>
      <c r="N8" s="102">
        <f t="shared" si="0"/>
        <v>2559.6</v>
      </c>
      <c r="O8" s="83">
        <v>327</v>
      </c>
      <c r="P8" s="83">
        <v>285</v>
      </c>
      <c r="Q8" s="83">
        <v>1444</v>
      </c>
      <c r="R8" s="83">
        <v>586</v>
      </c>
      <c r="S8" s="83">
        <v>36</v>
      </c>
      <c r="T8" s="83">
        <v>3403</v>
      </c>
      <c r="U8" s="83">
        <v>3259</v>
      </c>
      <c r="V8" s="83">
        <v>46</v>
      </c>
      <c r="W8" s="83">
        <v>992</v>
      </c>
      <c r="X8" s="83">
        <v>77</v>
      </c>
      <c r="Y8" s="83">
        <v>14</v>
      </c>
      <c r="Z8" s="83">
        <v>809</v>
      </c>
      <c r="AA8" s="83">
        <v>1296</v>
      </c>
      <c r="AB8" s="83">
        <v>18</v>
      </c>
      <c r="AC8" s="83">
        <v>1090</v>
      </c>
      <c r="AD8" s="83">
        <v>0</v>
      </c>
      <c r="AE8" s="83">
        <v>0</v>
      </c>
      <c r="AF8" s="83">
        <v>111</v>
      </c>
      <c r="AG8" s="83">
        <v>19</v>
      </c>
      <c r="AH8" s="83">
        <v>5</v>
      </c>
      <c r="AI8" s="83">
        <v>656</v>
      </c>
      <c r="AJ8" s="83">
        <v>48</v>
      </c>
      <c r="AK8" s="83">
        <v>1659</v>
      </c>
      <c r="AL8" s="83">
        <v>113</v>
      </c>
      <c r="AM8" s="83">
        <v>113</v>
      </c>
      <c r="AN8" s="83">
        <v>1829</v>
      </c>
      <c r="AO8" s="83">
        <v>1829</v>
      </c>
      <c r="AP8" s="83">
        <v>2</v>
      </c>
      <c r="AQ8" s="83">
        <v>0</v>
      </c>
      <c r="AR8" s="83">
        <v>521</v>
      </c>
      <c r="AS8" s="83">
        <v>272</v>
      </c>
      <c r="AT8" s="83">
        <v>7</v>
      </c>
      <c r="AU8" s="83">
        <v>380</v>
      </c>
      <c r="AV8" s="83">
        <v>57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184</v>
      </c>
      <c r="D9" s="83">
        <v>66</v>
      </c>
      <c r="E9" s="83">
        <v>8</v>
      </c>
      <c r="F9" s="83">
        <v>84</v>
      </c>
      <c r="G9" s="83">
        <v>300</v>
      </c>
      <c r="H9" s="83">
        <v>109</v>
      </c>
      <c r="I9" s="83">
        <v>0</v>
      </c>
      <c r="J9" s="83">
        <v>91</v>
      </c>
      <c r="K9" s="83">
        <v>9</v>
      </c>
      <c r="L9" s="83">
        <v>104</v>
      </c>
      <c r="M9" s="83">
        <v>1923</v>
      </c>
      <c r="N9" s="102">
        <f t="shared" si="0"/>
        <v>2307.6</v>
      </c>
      <c r="O9" s="83">
        <v>220</v>
      </c>
      <c r="P9" s="83">
        <v>261</v>
      </c>
      <c r="Q9" s="83">
        <v>1987</v>
      </c>
      <c r="R9" s="83">
        <v>2123</v>
      </c>
      <c r="S9" s="83">
        <v>74</v>
      </c>
      <c r="T9" s="83">
        <v>3088</v>
      </c>
      <c r="U9" s="83">
        <v>3940</v>
      </c>
      <c r="V9" s="83">
        <v>93</v>
      </c>
      <c r="W9" s="83">
        <v>1033</v>
      </c>
      <c r="X9" s="83">
        <v>111</v>
      </c>
      <c r="Y9" s="83">
        <v>15</v>
      </c>
      <c r="Z9" s="83">
        <v>547</v>
      </c>
      <c r="AA9" s="83">
        <v>1035</v>
      </c>
      <c r="AB9" s="83">
        <v>14</v>
      </c>
      <c r="AC9" s="83">
        <v>826</v>
      </c>
      <c r="AD9" s="83">
        <v>1</v>
      </c>
      <c r="AE9" s="83">
        <v>0</v>
      </c>
      <c r="AF9" s="83">
        <v>30</v>
      </c>
      <c r="AG9" s="83">
        <v>2</v>
      </c>
      <c r="AH9" s="83">
        <v>1</v>
      </c>
      <c r="AI9" s="83">
        <v>454</v>
      </c>
      <c r="AJ9" s="83">
        <v>4</v>
      </c>
      <c r="AK9" s="83">
        <v>1133</v>
      </c>
      <c r="AL9" s="83">
        <v>26</v>
      </c>
      <c r="AM9" s="83">
        <v>26</v>
      </c>
      <c r="AN9" s="83">
        <v>1708</v>
      </c>
      <c r="AO9" s="83">
        <v>1708</v>
      </c>
      <c r="AP9" s="83">
        <v>4</v>
      </c>
      <c r="AQ9" s="83">
        <v>2</v>
      </c>
      <c r="AR9" s="83">
        <v>73</v>
      </c>
      <c r="AS9" s="83">
        <v>41</v>
      </c>
      <c r="AT9" s="83">
        <v>7</v>
      </c>
      <c r="AU9" s="83">
        <v>220</v>
      </c>
      <c r="AV9" s="83">
        <v>34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7</v>
      </c>
      <c r="D10" s="83">
        <v>0</v>
      </c>
      <c r="E10" s="83">
        <v>2</v>
      </c>
      <c r="F10" s="83">
        <v>2</v>
      </c>
      <c r="G10" s="83">
        <v>8</v>
      </c>
      <c r="H10" s="83">
        <v>7</v>
      </c>
      <c r="I10" s="83">
        <v>0</v>
      </c>
      <c r="J10" s="83">
        <v>1</v>
      </c>
      <c r="K10" s="83">
        <v>0</v>
      </c>
      <c r="L10" s="83">
        <v>4</v>
      </c>
      <c r="M10" s="83">
        <v>121</v>
      </c>
      <c r="N10" s="102">
        <f t="shared" si="0"/>
        <v>145.19999999999999</v>
      </c>
      <c r="O10" s="83">
        <v>5</v>
      </c>
      <c r="P10" s="83">
        <v>16</v>
      </c>
      <c r="Q10" s="83">
        <v>33</v>
      </c>
      <c r="R10" s="83">
        <v>12</v>
      </c>
      <c r="S10" s="83">
        <v>4</v>
      </c>
      <c r="T10" s="83">
        <v>151</v>
      </c>
      <c r="U10" s="83">
        <v>168</v>
      </c>
      <c r="V10" s="83">
        <v>4</v>
      </c>
      <c r="W10" s="83">
        <v>39</v>
      </c>
      <c r="X10" s="83">
        <v>6</v>
      </c>
      <c r="Y10" s="83">
        <v>1</v>
      </c>
      <c r="Z10" s="83">
        <v>26</v>
      </c>
      <c r="AA10" s="83">
        <v>46</v>
      </c>
      <c r="AB10" s="83">
        <v>1</v>
      </c>
      <c r="AC10" s="83">
        <v>38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30</v>
      </c>
      <c r="AJ10" s="83">
        <v>0</v>
      </c>
      <c r="AK10" s="83">
        <v>87</v>
      </c>
      <c r="AL10" s="83">
        <v>4</v>
      </c>
      <c r="AM10" s="83">
        <v>4</v>
      </c>
      <c r="AN10" s="83">
        <v>105</v>
      </c>
      <c r="AO10" s="83">
        <v>105</v>
      </c>
      <c r="AP10" s="83">
        <v>0</v>
      </c>
      <c r="AQ10" s="83">
        <v>0</v>
      </c>
      <c r="AR10" s="83">
        <v>21</v>
      </c>
      <c r="AS10" s="83">
        <v>4</v>
      </c>
      <c r="AT10" s="83">
        <v>0</v>
      </c>
      <c r="AU10" s="83">
        <v>7</v>
      </c>
      <c r="AV10" s="83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11</v>
      </c>
      <c r="D11" s="83">
        <v>9</v>
      </c>
      <c r="E11" s="83">
        <v>1</v>
      </c>
      <c r="F11" s="83">
        <v>11</v>
      </c>
      <c r="G11" s="83">
        <v>33</v>
      </c>
      <c r="H11" s="83">
        <v>33</v>
      </c>
      <c r="I11" s="83">
        <v>0</v>
      </c>
      <c r="J11" s="83">
        <v>42</v>
      </c>
      <c r="K11" s="83">
        <v>2</v>
      </c>
      <c r="L11" s="83">
        <v>12</v>
      </c>
      <c r="M11" s="83">
        <v>572</v>
      </c>
      <c r="N11" s="102">
        <f t="shared" si="0"/>
        <v>686.4</v>
      </c>
      <c r="O11" s="83">
        <v>48</v>
      </c>
      <c r="P11" s="83">
        <v>80</v>
      </c>
      <c r="Q11" s="83">
        <v>225</v>
      </c>
      <c r="R11" s="83">
        <v>112</v>
      </c>
      <c r="S11" s="83">
        <v>27</v>
      </c>
      <c r="T11" s="83">
        <v>684</v>
      </c>
      <c r="U11" s="83">
        <v>741</v>
      </c>
      <c r="V11" s="83">
        <v>20</v>
      </c>
      <c r="W11" s="83">
        <v>169</v>
      </c>
      <c r="X11" s="83">
        <v>19</v>
      </c>
      <c r="Y11" s="83">
        <v>3</v>
      </c>
      <c r="Z11" s="83">
        <v>165</v>
      </c>
      <c r="AA11" s="83">
        <v>247</v>
      </c>
      <c r="AB11" s="83">
        <v>1</v>
      </c>
      <c r="AC11" s="83">
        <v>260</v>
      </c>
      <c r="AD11" s="83">
        <v>0</v>
      </c>
      <c r="AE11" s="83">
        <v>0</v>
      </c>
      <c r="AF11" s="83">
        <v>6</v>
      </c>
      <c r="AG11" s="83">
        <v>0</v>
      </c>
      <c r="AH11" s="83">
        <v>0</v>
      </c>
      <c r="AI11" s="83">
        <v>127</v>
      </c>
      <c r="AJ11" s="83">
        <v>4</v>
      </c>
      <c r="AK11" s="83">
        <v>399</v>
      </c>
      <c r="AL11" s="83">
        <v>3</v>
      </c>
      <c r="AM11" s="83">
        <v>3</v>
      </c>
      <c r="AN11" s="83">
        <v>514</v>
      </c>
      <c r="AO11" s="83">
        <v>514</v>
      </c>
      <c r="AP11" s="83">
        <v>0</v>
      </c>
      <c r="AQ11" s="83">
        <v>0</v>
      </c>
      <c r="AR11" s="83">
        <v>119</v>
      </c>
      <c r="AS11" s="83">
        <v>32</v>
      </c>
      <c r="AT11" s="83">
        <v>0</v>
      </c>
      <c r="AU11" s="83">
        <v>50</v>
      </c>
      <c r="AV11" s="83">
        <v>5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10</v>
      </c>
      <c r="D12" s="83">
        <v>7</v>
      </c>
      <c r="E12" s="83">
        <v>0</v>
      </c>
      <c r="F12" s="83">
        <v>3</v>
      </c>
      <c r="G12" s="83">
        <v>22</v>
      </c>
      <c r="H12" s="83">
        <v>13</v>
      </c>
      <c r="I12" s="83">
        <v>18</v>
      </c>
      <c r="J12" s="83">
        <v>4</v>
      </c>
      <c r="K12" s="83">
        <v>0</v>
      </c>
      <c r="L12" s="83">
        <v>9</v>
      </c>
      <c r="M12" s="83">
        <v>164</v>
      </c>
      <c r="N12" s="102">
        <f t="shared" si="0"/>
        <v>196.79999999999998</v>
      </c>
      <c r="O12" s="83">
        <v>16</v>
      </c>
      <c r="P12" s="83">
        <v>35</v>
      </c>
      <c r="Q12" s="83">
        <v>134</v>
      </c>
      <c r="R12" s="83">
        <v>46</v>
      </c>
      <c r="S12" s="83">
        <v>12</v>
      </c>
      <c r="T12" s="83">
        <v>274</v>
      </c>
      <c r="U12" s="83">
        <v>342</v>
      </c>
      <c r="V12" s="83">
        <v>5</v>
      </c>
      <c r="W12" s="83">
        <v>75</v>
      </c>
      <c r="X12" s="83">
        <v>11</v>
      </c>
      <c r="Y12" s="83">
        <v>1</v>
      </c>
      <c r="Z12" s="83">
        <v>38</v>
      </c>
      <c r="AA12" s="83">
        <v>76</v>
      </c>
      <c r="AB12" s="83">
        <v>1</v>
      </c>
      <c r="AC12" s="83">
        <v>87</v>
      </c>
      <c r="AD12" s="83">
        <v>0</v>
      </c>
      <c r="AE12" s="83">
        <v>0</v>
      </c>
      <c r="AF12" s="83">
        <v>3</v>
      </c>
      <c r="AG12" s="83">
        <v>0</v>
      </c>
      <c r="AH12" s="83">
        <v>0</v>
      </c>
      <c r="AI12" s="83">
        <v>25</v>
      </c>
      <c r="AJ12" s="83">
        <v>0</v>
      </c>
      <c r="AK12" s="83">
        <v>130</v>
      </c>
      <c r="AL12" s="83">
        <v>2</v>
      </c>
      <c r="AM12" s="83">
        <v>2</v>
      </c>
      <c r="AN12" s="83">
        <v>198</v>
      </c>
      <c r="AO12" s="83">
        <v>198</v>
      </c>
      <c r="AP12" s="83">
        <v>1</v>
      </c>
      <c r="AQ12" s="83">
        <v>0</v>
      </c>
      <c r="AR12" s="83">
        <v>68</v>
      </c>
      <c r="AS12" s="83">
        <v>8</v>
      </c>
      <c r="AT12" s="83">
        <v>0</v>
      </c>
      <c r="AU12" s="83">
        <v>15</v>
      </c>
      <c r="AV12" s="83">
        <v>4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65</v>
      </c>
      <c r="D13" s="83">
        <v>38</v>
      </c>
      <c r="E13" s="83">
        <v>8</v>
      </c>
      <c r="F13" s="83">
        <v>40</v>
      </c>
      <c r="G13" s="83">
        <v>158</v>
      </c>
      <c r="H13" s="83">
        <v>74</v>
      </c>
      <c r="I13" s="83">
        <v>1</v>
      </c>
      <c r="J13" s="83">
        <v>20</v>
      </c>
      <c r="K13" s="83">
        <v>4</v>
      </c>
      <c r="L13" s="83">
        <v>48</v>
      </c>
      <c r="M13" s="83">
        <v>749</v>
      </c>
      <c r="N13" s="102">
        <f t="shared" si="0"/>
        <v>898.8</v>
      </c>
      <c r="O13" s="83">
        <v>147</v>
      </c>
      <c r="P13" s="83">
        <v>73</v>
      </c>
      <c r="Q13" s="83">
        <v>883</v>
      </c>
      <c r="R13" s="83">
        <v>715</v>
      </c>
      <c r="S13" s="83">
        <v>14</v>
      </c>
      <c r="T13" s="83">
        <v>870</v>
      </c>
      <c r="U13" s="83">
        <v>1021</v>
      </c>
      <c r="V13" s="83">
        <v>40</v>
      </c>
      <c r="W13" s="83">
        <v>448</v>
      </c>
      <c r="X13" s="83">
        <v>25</v>
      </c>
      <c r="Y13" s="83">
        <v>12</v>
      </c>
      <c r="Z13" s="83">
        <v>181</v>
      </c>
      <c r="AA13" s="83">
        <v>326</v>
      </c>
      <c r="AB13" s="83">
        <v>7</v>
      </c>
      <c r="AC13" s="83">
        <v>351</v>
      </c>
      <c r="AD13" s="83">
        <v>3</v>
      </c>
      <c r="AE13" s="83">
        <v>0</v>
      </c>
      <c r="AF13" s="83">
        <v>62</v>
      </c>
      <c r="AG13" s="83">
        <v>13</v>
      </c>
      <c r="AH13" s="83">
        <v>1</v>
      </c>
      <c r="AI13" s="83">
        <v>167</v>
      </c>
      <c r="AJ13" s="83">
        <v>8</v>
      </c>
      <c r="AK13" s="83">
        <v>346</v>
      </c>
      <c r="AL13" s="83">
        <v>15</v>
      </c>
      <c r="AM13" s="83">
        <v>15</v>
      </c>
      <c r="AN13" s="83">
        <v>570</v>
      </c>
      <c r="AO13" s="83">
        <v>570</v>
      </c>
      <c r="AP13" s="83">
        <v>2</v>
      </c>
      <c r="AQ13" s="83">
        <v>11</v>
      </c>
      <c r="AR13" s="83">
        <v>193</v>
      </c>
      <c r="AS13" s="83">
        <v>20</v>
      </c>
      <c r="AT13" s="83">
        <v>4</v>
      </c>
      <c r="AU13" s="83">
        <v>59</v>
      </c>
      <c r="AV13" s="83">
        <v>21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1</v>
      </c>
      <c r="D14" s="83">
        <v>3</v>
      </c>
      <c r="E14" s="83">
        <v>0</v>
      </c>
      <c r="F14" s="83">
        <v>17</v>
      </c>
      <c r="G14" s="83">
        <v>11</v>
      </c>
      <c r="H14" s="83">
        <v>8</v>
      </c>
      <c r="I14" s="83">
        <v>2</v>
      </c>
      <c r="J14" s="83">
        <v>0</v>
      </c>
      <c r="K14" s="83">
        <v>0</v>
      </c>
      <c r="L14" s="83">
        <v>9</v>
      </c>
      <c r="M14" s="83">
        <v>141</v>
      </c>
      <c r="N14" s="102">
        <f t="shared" si="0"/>
        <v>169.2</v>
      </c>
      <c r="O14" s="83">
        <v>26</v>
      </c>
      <c r="P14" s="83">
        <v>14</v>
      </c>
      <c r="Q14" s="83">
        <v>242</v>
      </c>
      <c r="R14" s="83">
        <v>134</v>
      </c>
      <c r="S14" s="83">
        <v>3</v>
      </c>
      <c r="T14" s="83">
        <v>159</v>
      </c>
      <c r="U14" s="83">
        <v>281</v>
      </c>
      <c r="V14" s="83">
        <v>14</v>
      </c>
      <c r="W14" s="83">
        <v>132</v>
      </c>
      <c r="X14" s="83">
        <v>9</v>
      </c>
      <c r="Y14" s="83">
        <v>0</v>
      </c>
      <c r="Z14" s="83">
        <v>22</v>
      </c>
      <c r="AA14" s="83">
        <v>34</v>
      </c>
      <c r="AB14" s="83">
        <v>6</v>
      </c>
      <c r="AC14" s="83">
        <v>52</v>
      </c>
      <c r="AD14" s="83">
        <v>0</v>
      </c>
      <c r="AE14" s="83">
        <v>0</v>
      </c>
      <c r="AF14" s="83">
        <v>1</v>
      </c>
      <c r="AG14" s="83">
        <v>5</v>
      </c>
      <c r="AH14" s="83">
        <v>1</v>
      </c>
      <c r="AI14" s="83">
        <v>29</v>
      </c>
      <c r="AJ14" s="83">
        <v>2</v>
      </c>
      <c r="AK14" s="83">
        <v>100</v>
      </c>
      <c r="AL14" s="83">
        <v>1</v>
      </c>
      <c r="AM14" s="83">
        <v>1</v>
      </c>
      <c r="AN14" s="83">
        <v>120</v>
      </c>
      <c r="AO14" s="83">
        <v>120</v>
      </c>
      <c r="AP14" s="83">
        <v>0</v>
      </c>
      <c r="AQ14" s="83">
        <v>0</v>
      </c>
      <c r="AR14" s="83">
        <v>49</v>
      </c>
      <c r="AS14" s="83">
        <v>8</v>
      </c>
      <c r="AT14" s="83">
        <v>0</v>
      </c>
      <c r="AU14" s="83">
        <v>15</v>
      </c>
      <c r="AV14" s="83">
        <v>8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4</v>
      </c>
      <c r="D15" s="83">
        <v>3</v>
      </c>
      <c r="E15" s="83">
        <v>3</v>
      </c>
      <c r="F15" s="83">
        <v>10</v>
      </c>
      <c r="G15" s="83">
        <v>21</v>
      </c>
      <c r="H15" s="83">
        <v>2</v>
      </c>
      <c r="I15" s="83">
        <v>0</v>
      </c>
      <c r="J15" s="83">
        <v>4</v>
      </c>
      <c r="K15" s="83">
        <v>1</v>
      </c>
      <c r="L15" s="83">
        <v>2</v>
      </c>
      <c r="M15" s="83">
        <v>221</v>
      </c>
      <c r="N15" s="102">
        <f t="shared" si="0"/>
        <v>265.2</v>
      </c>
      <c r="O15" s="83">
        <v>17</v>
      </c>
      <c r="P15" s="83">
        <v>66</v>
      </c>
      <c r="Q15" s="83">
        <v>50</v>
      </c>
      <c r="R15" s="83">
        <v>35</v>
      </c>
      <c r="S15" s="83">
        <v>5</v>
      </c>
      <c r="T15" s="83">
        <v>275</v>
      </c>
      <c r="U15" s="83">
        <v>222</v>
      </c>
      <c r="V15" s="83">
        <v>6</v>
      </c>
      <c r="W15" s="83">
        <v>24</v>
      </c>
      <c r="X15" s="83">
        <v>3</v>
      </c>
      <c r="Y15" s="83">
        <v>1</v>
      </c>
      <c r="Z15" s="83">
        <v>21</v>
      </c>
      <c r="AA15" s="83">
        <v>197</v>
      </c>
      <c r="AB15" s="83">
        <v>0</v>
      </c>
      <c r="AC15" s="83">
        <v>108</v>
      </c>
      <c r="AD15" s="83">
        <v>0</v>
      </c>
      <c r="AE15" s="83">
        <v>0</v>
      </c>
      <c r="AF15" s="83">
        <v>5</v>
      </c>
      <c r="AG15" s="83">
        <v>0</v>
      </c>
      <c r="AH15" s="83">
        <v>0</v>
      </c>
      <c r="AI15" s="83">
        <v>25</v>
      </c>
      <c r="AJ15" s="83">
        <v>3</v>
      </c>
      <c r="AK15" s="83">
        <v>164</v>
      </c>
      <c r="AL15" s="83">
        <v>18</v>
      </c>
      <c r="AM15" s="83">
        <v>18</v>
      </c>
      <c r="AN15" s="83">
        <v>174</v>
      </c>
      <c r="AO15" s="83">
        <v>174</v>
      </c>
      <c r="AP15" s="83">
        <v>0</v>
      </c>
      <c r="AQ15" s="83">
        <v>1</v>
      </c>
      <c r="AR15" s="83">
        <v>39</v>
      </c>
      <c r="AS15" s="83">
        <v>32</v>
      </c>
      <c r="AT15" s="83">
        <v>0</v>
      </c>
      <c r="AU15" s="83">
        <v>29</v>
      </c>
      <c r="AV15" s="83">
        <v>1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20</v>
      </c>
      <c r="D16" s="83">
        <v>15</v>
      </c>
      <c r="E16" s="83">
        <v>2</v>
      </c>
      <c r="F16" s="83">
        <v>1</v>
      </c>
      <c r="G16" s="83">
        <v>33</v>
      </c>
      <c r="H16" s="83">
        <v>33</v>
      </c>
      <c r="I16" s="83">
        <v>0</v>
      </c>
      <c r="J16" s="83">
        <v>7</v>
      </c>
      <c r="K16" s="83">
        <v>0</v>
      </c>
      <c r="L16" s="83">
        <v>3</v>
      </c>
      <c r="M16" s="83">
        <v>265</v>
      </c>
      <c r="N16" s="102">
        <f t="shared" si="0"/>
        <v>318</v>
      </c>
      <c r="O16" s="83">
        <v>61</v>
      </c>
      <c r="P16" s="83">
        <v>21</v>
      </c>
      <c r="Q16" s="83">
        <v>204</v>
      </c>
      <c r="R16" s="83">
        <v>134</v>
      </c>
      <c r="S16" s="83">
        <v>7</v>
      </c>
      <c r="T16" s="83">
        <v>398</v>
      </c>
      <c r="U16" s="83">
        <v>347</v>
      </c>
      <c r="V16" s="83">
        <v>2</v>
      </c>
      <c r="W16" s="83">
        <v>86</v>
      </c>
      <c r="X16" s="83">
        <v>30</v>
      </c>
      <c r="Y16" s="83">
        <v>4</v>
      </c>
      <c r="Z16" s="83">
        <v>88</v>
      </c>
      <c r="AA16" s="83">
        <v>146</v>
      </c>
      <c r="AB16" s="83">
        <v>4</v>
      </c>
      <c r="AC16" s="83">
        <v>77</v>
      </c>
      <c r="AD16" s="83">
        <v>0</v>
      </c>
      <c r="AE16" s="83">
        <v>0</v>
      </c>
      <c r="AF16" s="83">
        <v>16</v>
      </c>
      <c r="AG16" s="83">
        <v>0</v>
      </c>
      <c r="AH16" s="83">
        <v>0</v>
      </c>
      <c r="AI16" s="83">
        <v>65</v>
      </c>
      <c r="AJ16" s="83">
        <v>1</v>
      </c>
      <c r="AK16" s="83">
        <v>172</v>
      </c>
      <c r="AL16" s="83">
        <v>27</v>
      </c>
      <c r="AM16" s="83">
        <v>27</v>
      </c>
      <c r="AN16" s="83">
        <v>152</v>
      </c>
      <c r="AO16" s="83">
        <v>152</v>
      </c>
      <c r="AP16" s="83">
        <v>0</v>
      </c>
      <c r="AQ16" s="83">
        <v>1</v>
      </c>
      <c r="AR16" s="83">
        <v>35</v>
      </c>
      <c r="AS16" s="83">
        <v>29</v>
      </c>
      <c r="AT16" s="83">
        <v>1</v>
      </c>
      <c r="AU16" s="83">
        <v>30</v>
      </c>
      <c r="AV16" s="83">
        <v>6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1</v>
      </c>
      <c r="D17" s="83">
        <v>0</v>
      </c>
      <c r="E17" s="83">
        <v>0</v>
      </c>
      <c r="F17" s="83">
        <v>2</v>
      </c>
      <c r="G17" s="83">
        <v>6</v>
      </c>
      <c r="H17" s="83">
        <v>6</v>
      </c>
      <c r="I17" s="83">
        <v>0</v>
      </c>
      <c r="J17" s="83">
        <v>0</v>
      </c>
      <c r="K17" s="83">
        <v>9</v>
      </c>
      <c r="L17" s="83">
        <v>2</v>
      </c>
      <c r="M17" s="83">
        <v>95</v>
      </c>
      <c r="N17" s="102">
        <f t="shared" si="0"/>
        <v>114</v>
      </c>
      <c r="O17" s="83">
        <v>29</v>
      </c>
      <c r="P17" s="83">
        <v>20</v>
      </c>
      <c r="Q17" s="83">
        <v>151</v>
      </c>
      <c r="R17" s="83">
        <v>143</v>
      </c>
      <c r="S17" s="83">
        <v>0</v>
      </c>
      <c r="T17" s="83">
        <v>188</v>
      </c>
      <c r="U17" s="83">
        <v>225</v>
      </c>
      <c r="V17" s="83">
        <v>9</v>
      </c>
      <c r="W17" s="83">
        <v>132</v>
      </c>
      <c r="X17" s="83">
        <v>0</v>
      </c>
      <c r="Y17" s="83">
        <v>0</v>
      </c>
      <c r="Z17" s="83">
        <v>16</v>
      </c>
      <c r="AA17" s="83">
        <v>25</v>
      </c>
      <c r="AB17" s="83">
        <v>1</v>
      </c>
      <c r="AC17" s="83">
        <v>51</v>
      </c>
      <c r="AD17" s="83">
        <v>0</v>
      </c>
      <c r="AE17" s="83">
        <v>0</v>
      </c>
      <c r="AF17" s="83">
        <v>5</v>
      </c>
      <c r="AG17" s="83">
        <v>0</v>
      </c>
      <c r="AH17" s="83">
        <v>0</v>
      </c>
      <c r="AI17" s="83">
        <v>24</v>
      </c>
      <c r="AJ17" s="83">
        <v>0</v>
      </c>
      <c r="AK17" s="83">
        <v>102</v>
      </c>
      <c r="AL17" s="83">
        <v>1</v>
      </c>
      <c r="AM17" s="83">
        <v>1</v>
      </c>
      <c r="AN17" s="83">
        <v>194</v>
      </c>
      <c r="AO17" s="83">
        <v>194</v>
      </c>
      <c r="AP17" s="83">
        <v>0</v>
      </c>
      <c r="AQ17" s="83">
        <v>2</v>
      </c>
      <c r="AR17" s="83">
        <v>95</v>
      </c>
      <c r="AS17" s="83">
        <v>10</v>
      </c>
      <c r="AT17" s="83">
        <v>0</v>
      </c>
      <c r="AU17" s="83">
        <v>17</v>
      </c>
      <c r="AV17" s="83">
        <v>7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685</v>
      </c>
      <c r="D18" s="83">
        <v>324</v>
      </c>
      <c r="E18" s="83">
        <v>30</v>
      </c>
      <c r="F18" s="83">
        <v>246</v>
      </c>
      <c r="G18" s="83">
        <v>1196</v>
      </c>
      <c r="H18" s="83">
        <v>171</v>
      </c>
      <c r="I18" s="83">
        <v>21</v>
      </c>
      <c r="J18" s="83">
        <v>75</v>
      </c>
      <c r="K18" s="83">
        <v>8</v>
      </c>
      <c r="L18" s="83">
        <v>163</v>
      </c>
      <c r="M18" s="83">
        <v>7006</v>
      </c>
      <c r="N18" s="102">
        <f t="shared" si="0"/>
        <v>8407.1999999999989</v>
      </c>
      <c r="O18" s="83">
        <v>719</v>
      </c>
      <c r="P18" s="83">
        <v>638</v>
      </c>
      <c r="Q18" s="83">
        <v>4320</v>
      </c>
      <c r="R18" s="83">
        <v>4684</v>
      </c>
      <c r="S18" s="83">
        <v>43</v>
      </c>
      <c r="T18" s="83">
        <v>5879</v>
      </c>
      <c r="U18" s="83">
        <v>10761</v>
      </c>
      <c r="V18" s="83">
        <v>247</v>
      </c>
      <c r="W18" s="83">
        <v>2342</v>
      </c>
      <c r="X18" s="83">
        <v>439</v>
      </c>
      <c r="Y18" s="83">
        <v>68</v>
      </c>
      <c r="Z18" s="83">
        <v>1992</v>
      </c>
      <c r="AA18" s="83">
        <v>3077</v>
      </c>
      <c r="AB18" s="83">
        <v>91</v>
      </c>
      <c r="AC18" s="83">
        <v>3602</v>
      </c>
      <c r="AD18" s="83">
        <v>13</v>
      </c>
      <c r="AE18" s="83">
        <v>0</v>
      </c>
      <c r="AF18" s="83">
        <v>437</v>
      </c>
      <c r="AG18" s="83">
        <v>18</v>
      </c>
      <c r="AH18" s="83">
        <v>7</v>
      </c>
      <c r="AI18" s="83">
        <v>1770</v>
      </c>
      <c r="AJ18" s="83">
        <v>90</v>
      </c>
      <c r="AK18" s="83">
        <v>5105</v>
      </c>
      <c r="AL18" s="83">
        <v>137</v>
      </c>
      <c r="AM18" s="83">
        <v>137</v>
      </c>
      <c r="AN18" s="83">
        <v>3473</v>
      </c>
      <c r="AO18" s="83">
        <v>3473</v>
      </c>
      <c r="AP18" s="83">
        <v>21</v>
      </c>
      <c r="AQ18" s="83">
        <v>9</v>
      </c>
      <c r="AR18" s="83">
        <v>1236</v>
      </c>
      <c r="AS18" s="83">
        <v>532</v>
      </c>
      <c r="AT18" s="83">
        <v>63</v>
      </c>
      <c r="AU18" s="83">
        <v>594</v>
      </c>
      <c r="AV18" s="83">
        <v>129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1272</v>
      </c>
      <c r="D19" s="83">
        <v>598</v>
      </c>
      <c r="E19" s="83">
        <v>53</v>
      </c>
      <c r="F19" s="83">
        <v>652</v>
      </c>
      <c r="G19" s="83">
        <v>1161</v>
      </c>
      <c r="H19" s="83">
        <v>495</v>
      </c>
      <c r="I19" s="83">
        <v>6</v>
      </c>
      <c r="J19" s="83">
        <v>121</v>
      </c>
      <c r="K19" s="83">
        <v>73</v>
      </c>
      <c r="L19" s="83">
        <v>440</v>
      </c>
      <c r="M19" s="83">
        <v>12958</v>
      </c>
      <c r="N19" s="102">
        <f t="shared" si="0"/>
        <v>15549.599999999999</v>
      </c>
      <c r="O19" s="83">
        <v>2041</v>
      </c>
      <c r="P19" s="83">
        <v>545</v>
      </c>
      <c r="Q19" s="83">
        <v>9605</v>
      </c>
      <c r="R19" s="83">
        <v>9304</v>
      </c>
      <c r="S19" s="83">
        <v>246</v>
      </c>
      <c r="T19" s="83">
        <v>13558</v>
      </c>
      <c r="U19" s="83">
        <v>11237</v>
      </c>
      <c r="V19" s="83">
        <v>386</v>
      </c>
      <c r="W19" s="83">
        <v>6185</v>
      </c>
      <c r="X19" s="83">
        <v>189</v>
      </c>
      <c r="Y19" s="83">
        <v>6</v>
      </c>
      <c r="Z19" s="83">
        <v>1695</v>
      </c>
      <c r="AA19" s="83">
        <v>3564</v>
      </c>
      <c r="AB19" s="83">
        <v>64</v>
      </c>
      <c r="AC19" s="83">
        <v>2821</v>
      </c>
      <c r="AD19" s="83">
        <v>19</v>
      </c>
      <c r="AE19" s="83">
        <v>5</v>
      </c>
      <c r="AF19" s="83">
        <v>1023</v>
      </c>
      <c r="AG19" s="83">
        <v>62</v>
      </c>
      <c r="AH19" s="83">
        <v>56</v>
      </c>
      <c r="AI19" s="83">
        <v>2580</v>
      </c>
      <c r="AJ19" s="83">
        <v>246</v>
      </c>
      <c r="AK19" s="83">
        <v>5739</v>
      </c>
      <c r="AL19" s="83">
        <v>371</v>
      </c>
      <c r="AM19" s="83">
        <v>371</v>
      </c>
      <c r="AN19" s="83">
        <v>5279</v>
      </c>
      <c r="AO19" s="83">
        <v>5279</v>
      </c>
      <c r="AP19" s="83">
        <v>20</v>
      </c>
      <c r="AQ19" s="83">
        <v>97</v>
      </c>
      <c r="AR19" s="83">
        <v>3018</v>
      </c>
      <c r="AS19" s="83">
        <v>585</v>
      </c>
      <c r="AT19" s="83">
        <v>67</v>
      </c>
      <c r="AU19" s="83">
        <v>399</v>
      </c>
      <c r="AV19" s="83">
        <v>242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19</v>
      </c>
      <c r="D20" s="83">
        <v>10</v>
      </c>
      <c r="E20" s="83">
        <v>1</v>
      </c>
      <c r="F20" s="83">
        <v>5</v>
      </c>
      <c r="G20" s="83">
        <v>118</v>
      </c>
      <c r="H20" s="83">
        <v>37</v>
      </c>
      <c r="I20" s="83">
        <v>1</v>
      </c>
      <c r="J20" s="83">
        <v>13</v>
      </c>
      <c r="K20" s="83">
        <v>1</v>
      </c>
      <c r="L20" s="83">
        <v>21</v>
      </c>
      <c r="M20" s="83">
        <v>414</v>
      </c>
      <c r="N20" s="102">
        <f t="shared" si="0"/>
        <v>496.79999999999995</v>
      </c>
      <c r="O20" s="83">
        <v>69</v>
      </c>
      <c r="P20" s="83">
        <v>55</v>
      </c>
      <c r="Q20" s="83">
        <v>386</v>
      </c>
      <c r="R20" s="83">
        <v>178</v>
      </c>
      <c r="S20" s="83">
        <v>16</v>
      </c>
      <c r="T20" s="83">
        <v>686</v>
      </c>
      <c r="U20" s="83">
        <v>568</v>
      </c>
      <c r="V20" s="83">
        <v>14</v>
      </c>
      <c r="W20" s="83">
        <v>210</v>
      </c>
      <c r="X20" s="83">
        <v>24</v>
      </c>
      <c r="Y20" s="83">
        <v>4</v>
      </c>
      <c r="Z20" s="83">
        <v>127</v>
      </c>
      <c r="AA20" s="83">
        <v>243</v>
      </c>
      <c r="AB20" s="83">
        <v>10</v>
      </c>
      <c r="AC20" s="83">
        <v>200</v>
      </c>
      <c r="AD20" s="83">
        <v>0</v>
      </c>
      <c r="AE20" s="83">
        <v>0</v>
      </c>
      <c r="AF20" s="83">
        <v>53</v>
      </c>
      <c r="AG20" s="83">
        <v>2</v>
      </c>
      <c r="AH20" s="83">
        <v>0</v>
      </c>
      <c r="AI20" s="83">
        <v>104</v>
      </c>
      <c r="AJ20" s="83">
        <v>21</v>
      </c>
      <c r="AK20" s="83">
        <v>339</v>
      </c>
      <c r="AL20" s="83">
        <v>10</v>
      </c>
      <c r="AM20" s="83">
        <v>10</v>
      </c>
      <c r="AN20" s="83">
        <v>344</v>
      </c>
      <c r="AO20" s="83">
        <v>309</v>
      </c>
      <c r="AP20" s="83">
        <v>0</v>
      </c>
      <c r="AQ20" s="83">
        <v>0</v>
      </c>
      <c r="AR20" s="83">
        <v>121</v>
      </c>
      <c r="AS20" s="83">
        <v>28</v>
      </c>
      <c r="AT20" s="83">
        <v>1</v>
      </c>
      <c r="AU20" s="83">
        <v>48</v>
      </c>
      <c r="AV20" s="83">
        <v>7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77</v>
      </c>
      <c r="D21" s="83">
        <v>2</v>
      </c>
      <c r="E21" s="83">
        <v>1</v>
      </c>
      <c r="F21" s="83">
        <v>4</v>
      </c>
      <c r="G21" s="83">
        <v>81</v>
      </c>
      <c r="H21" s="83">
        <v>24</v>
      </c>
      <c r="I21" s="83">
        <v>0</v>
      </c>
      <c r="J21" s="83">
        <v>11</v>
      </c>
      <c r="K21" s="83">
        <v>2</v>
      </c>
      <c r="L21" s="83">
        <v>6</v>
      </c>
      <c r="M21" s="83">
        <v>1829</v>
      </c>
      <c r="N21" s="102">
        <f t="shared" si="0"/>
        <v>2194.7999999999997</v>
      </c>
      <c r="O21" s="83">
        <v>106</v>
      </c>
      <c r="P21" s="83">
        <v>54</v>
      </c>
      <c r="Q21" s="83">
        <v>1461</v>
      </c>
      <c r="R21" s="83">
        <v>794</v>
      </c>
      <c r="S21" s="83">
        <v>10</v>
      </c>
      <c r="T21" s="83">
        <v>1702</v>
      </c>
      <c r="U21" s="83">
        <v>1462</v>
      </c>
      <c r="V21" s="83">
        <v>43</v>
      </c>
      <c r="W21" s="83">
        <v>187</v>
      </c>
      <c r="X21" s="83">
        <v>27</v>
      </c>
      <c r="Y21" s="83">
        <v>4</v>
      </c>
      <c r="Z21" s="83">
        <v>242</v>
      </c>
      <c r="AA21" s="83">
        <v>1038</v>
      </c>
      <c r="AB21" s="83">
        <v>10</v>
      </c>
      <c r="AC21" s="83">
        <v>130</v>
      </c>
      <c r="AD21" s="83">
        <v>0</v>
      </c>
      <c r="AE21" s="83">
        <v>0</v>
      </c>
      <c r="AF21" s="83">
        <v>55</v>
      </c>
      <c r="AG21" s="83">
        <v>3</v>
      </c>
      <c r="AH21" s="83">
        <v>0</v>
      </c>
      <c r="AI21" s="83">
        <v>393</v>
      </c>
      <c r="AJ21" s="83">
        <v>1</v>
      </c>
      <c r="AK21" s="83">
        <v>299</v>
      </c>
      <c r="AL21" s="83">
        <v>34</v>
      </c>
      <c r="AM21" s="83">
        <v>34</v>
      </c>
      <c r="AN21" s="83">
        <v>574</v>
      </c>
      <c r="AO21" s="83">
        <v>574</v>
      </c>
      <c r="AP21" s="83">
        <v>0</v>
      </c>
      <c r="AQ21" s="83">
        <v>2</v>
      </c>
      <c r="AR21" s="83">
        <v>196</v>
      </c>
      <c r="AS21" s="83">
        <v>113</v>
      </c>
      <c r="AT21" s="83">
        <v>2</v>
      </c>
      <c r="AU21" s="83">
        <v>197</v>
      </c>
      <c r="AV21" s="83">
        <v>7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24</v>
      </c>
      <c r="D22" s="83">
        <v>12</v>
      </c>
      <c r="E22" s="83">
        <v>3</v>
      </c>
      <c r="F22" s="83">
        <v>10</v>
      </c>
      <c r="G22" s="83">
        <v>76</v>
      </c>
      <c r="H22" s="83">
        <v>36</v>
      </c>
      <c r="I22" s="83">
        <v>4</v>
      </c>
      <c r="J22" s="83">
        <v>4</v>
      </c>
      <c r="K22" s="83">
        <v>4</v>
      </c>
      <c r="L22" s="83">
        <v>27</v>
      </c>
      <c r="M22" s="83">
        <v>440</v>
      </c>
      <c r="N22" s="102">
        <f t="shared" si="0"/>
        <v>528</v>
      </c>
      <c r="O22" s="83">
        <v>49</v>
      </c>
      <c r="P22" s="83">
        <v>47</v>
      </c>
      <c r="Q22" s="83">
        <v>379</v>
      </c>
      <c r="R22" s="83">
        <v>387</v>
      </c>
      <c r="S22" s="83">
        <v>19</v>
      </c>
      <c r="T22" s="83">
        <v>505</v>
      </c>
      <c r="U22" s="83">
        <v>591</v>
      </c>
      <c r="V22" s="83">
        <v>14</v>
      </c>
      <c r="W22" s="83">
        <v>236</v>
      </c>
      <c r="X22" s="83">
        <v>19</v>
      </c>
      <c r="Y22" s="83">
        <v>2</v>
      </c>
      <c r="Z22" s="83">
        <v>100</v>
      </c>
      <c r="AA22" s="83">
        <v>137</v>
      </c>
      <c r="AB22" s="83">
        <v>3</v>
      </c>
      <c r="AC22" s="83">
        <v>165</v>
      </c>
      <c r="AD22" s="83">
        <v>0</v>
      </c>
      <c r="AE22" s="83">
        <v>0</v>
      </c>
      <c r="AF22" s="83">
        <v>37</v>
      </c>
      <c r="AG22" s="83">
        <v>1</v>
      </c>
      <c r="AH22" s="83">
        <v>4</v>
      </c>
      <c r="AI22" s="83">
        <v>98</v>
      </c>
      <c r="AJ22" s="83">
        <v>7</v>
      </c>
      <c r="AK22" s="83">
        <v>304</v>
      </c>
      <c r="AL22" s="83">
        <v>3</v>
      </c>
      <c r="AM22" s="83">
        <v>3</v>
      </c>
      <c r="AN22" s="83">
        <v>246</v>
      </c>
      <c r="AO22" s="83">
        <v>246</v>
      </c>
      <c r="AP22" s="83">
        <v>1</v>
      </c>
      <c r="AQ22" s="83">
        <v>9</v>
      </c>
      <c r="AR22" s="83">
        <v>72</v>
      </c>
      <c r="AS22" s="83">
        <v>10</v>
      </c>
      <c r="AT22" s="83">
        <v>2</v>
      </c>
      <c r="AU22" s="83">
        <v>20</v>
      </c>
      <c r="AV22" s="83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1756</v>
      </c>
      <c r="D23" s="83">
        <v>599</v>
      </c>
      <c r="E23" s="83">
        <v>113</v>
      </c>
      <c r="F23" s="83">
        <v>683</v>
      </c>
      <c r="G23" s="83">
        <v>3391</v>
      </c>
      <c r="H23" s="83">
        <v>1481</v>
      </c>
      <c r="I23" s="83">
        <v>35</v>
      </c>
      <c r="J23" s="83">
        <v>1009</v>
      </c>
      <c r="K23" s="83">
        <v>54</v>
      </c>
      <c r="L23" s="83">
        <v>950</v>
      </c>
      <c r="M23" s="83">
        <v>19251</v>
      </c>
      <c r="N23" s="102">
        <f t="shared" si="0"/>
        <v>23101.200000000001</v>
      </c>
      <c r="O23" s="83">
        <v>2152</v>
      </c>
      <c r="P23" s="83">
        <v>1852</v>
      </c>
      <c r="Q23" s="83">
        <v>12426</v>
      </c>
      <c r="R23" s="83">
        <v>7701</v>
      </c>
      <c r="S23" s="83">
        <v>393</v>
      </c>
      <c r="T23" s="83">
        <v>35512</v>
      </c>
      <c r="U23" s="83">
        <v>21973</v>
      </c>
      <c r="V23" s="83">
        <v>224</v>
      </c>
      <c r="W23" s="83">
        <v>5651</v>
      </c>
      <c r="X23" s="83">
        <v>1402</v>
      </c>
      <c r="Y23" s="83">
        <v>264</v>
      </c>
      <c r="Z23" s="83">
        <v>7437</v>
      </c>
      <c r="AA23" s="83">
        <v>15281</v>
      </c>
      <c r="AB23" s="83">
        <v>185</v>
      </c>
      <c r="AC23" s="83">
        <v>6098</v>
      </c>
      <c r="AD23" s="83">
        <v>50</v>
      </c>
      <c r="AE23" s="83">
        <v>9</v>
      </c>
      <c r="AF23" s="83">
        <v>1056</v>
      </c>
      <c r="AG23" s="83">
        <v>15</v>
      </c>
      <c r="AH23" s="83">
        <v>10</v>
      </c>
      <c r="AI23" s="83">
        <v>5691</v>
      </c>
      <c r="AJ23" s="83">
        <v>37</v>
      </c>
      <c r="AK23" s="83">
        <v>14843</v>
      </c>
      <c r="AL23" s="83">
        <v>386</v>
      </c>
      <c r="AM23" s="83">
        <v>386</v>
      </c>
      <c r="AN23" s="83">
        <v>13829</v>
      </c>
      <c r="AO23" s="83">
        <v>13829</v>
      </c>
      <c r="AP23" s="83">
        <v>29</v>
      </c>
      <c r="AQ23" s="83">
        <v>30</v>
      </c>
      <c r="AR23" s="83">
        <v>2537</v>
      </c>
      <c r="AS23" s="83">
        <v>2163</v>
      </c>
      <c r="AT23" s="83">
        <v>43</v>
      </c>
      <c r="AU23" s="83">
        <v>2846</v>
      </c>
      <c r="AV23" s="83">
        <v>453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51</v>
      </c>
      <c r="D24" s="83">
        <v>5</v>
      </c>
      <c r="E24" s="83">
        <v>30</v>
      </c>
      <c r="F24" s="83">
        <v>3</v>
      </c>
      <c r="G24" s="83">
        <v>26</v>
      </c>
      <c r="H24" s="83">
        <v>12</v>
      </c>
      <c r="I24" s="83">
        <v>0</v>
      </c>
      <c r="J24" s="83">
        <v>10</v>
      </c>
      <c r="K24" s="83">
        <v>1</v>
      </c>
      <c r="L24" s="83">
        <v>13</v>
      </c>
      <c r="M24" s="83">
        <v>584</v>
      </c>
      <c r="N24" s="102">
        <f t="shared" si="0"/>
        <v>700.8</v>
      </c>
      <c r="O24" s="83">
        <v>117</v>
      </c>
      <c r="P24" s="83">
        <v>32</v>
      </c>
      <c r="Q24" s="83">
        <v>231</v>
      </c>
      <c r="R24" s="83">
        <v>130</v>
      </c>
      <c r="S24" s="83">
        <v>42</v>
      </c>
      <c r="T24" s="83">
        <v>659</v>
      </c>
      <c r="U24" s="83">
        <v>429</v>
      </c>
      <c r="V24" s="83">
        <v>21</v>
      </c>
      <c r="W24" s="83">
        <v>91</v>
      </c>
      <c r="X24" s="83">
        <v>27</v>
      </c>
      <c r="Y24" s="83">
        <v>6</v>
      </c>
      <c r="Z24" s="83">
        <v>130</v>
      </c>
      <c r="AA24" s="83">
        <v>501</v>
      </c>
      <c r="AB24" s="83">
        <v>1</v>
      </c>
      <c r="AC24" s="83">
        <v>250</v>
      </c>
      <c r="AD24" s="83">
        <v>6</v>
      </c>
      <c r="AE24" s="83">
        <v>0</v>
      </c>
      <c r="AF24" s="83">
        <v>19</v>
      </c>
      <c r="AG24" s="83">
        <v>4</v>
      </c>
      <c r="AH24" s="83">
        <v>0</v>
      </c>
      <c r="AI24" s="83">
        <v>100</v>
      </c>
      <c r="AJ24" s="83">
        <v>15</v>
      </c>
      <c r="AK24" s="83">
        <v>149</v>
      </c>
      <c r="AL24" s="83">
        <v>17</v>
      </c>
      <c r="AM24" s="83">
        <v>17</v>
      </c>
      <c r="AN24" s="83">
        <v>270</v>
      </c>
      <c r="AO24" s="83">
        <v>270</v>
      </c>
      <c r="AP24" s="83">
        <v>0</v>
      </c>
      <c r="AQ24" s="83">
        <v>0</v>
      </c>
      <c r="AR24" s="83">
        <v>92</v>
      </c>
      <c r="AS24" s="83">
        <v>129</v>
      </c>
      <c r="AT24" s="83">
        <v>0</v>
      </c>
      <c r="AU24" s="83">
        <v>119</v>
      </c>
      <c r="AV24" s="83">
        <v>4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29</v>
      </c>
      <c r="D25" s="83">
        <v>21</v>
      </c>
      <c r="E25" s="83">
        <v>1</v>
      </c>
      <c r="F25" s="83">
        <v>14</v>
      </c>
      <c r="G25" s="83">
        <v>63</v>
      </c>
      <c r="H25" s="83">
        <v>30</v>
      </c>
      <c r="I25" s="83">
        <v>4</v>
      </c>
      <c r="J25" s="83">
        <v>10</v>
      </c>
      <c r="K25" s="83">
        <v>2</v>
      </c>
      <c r="L25" s="83">
        <v>17</v>
      </c>
      <c r="M25" s="83">
        <v>535</v>
      </c>
      <c r="N25" s="102">
        <f t="shared" si="0"/>
        <v>642</v>
      </c>
      <c r="O25" s="83">
        <v>90</v>
      </c>
      <c r="P25" s="83">
        <v>68</v>
      </c>
      <c r="Q25" s="83">
        <v>436</v>
      </c>
      <c r="R25" s="83">
        <v>300</v>
      </c>
      <c r="S25" s="83">
        <v>8</v>
      </c>
      <c r="T25" s="83">
        <v>575</v>
      </c>
      <c r="U25" s="83">
        <v>831</v>
      </c>
      <c r="V25" s="83">
        <v>9</v>
      </c>
      <c r="W25" s="83">
        <v>217</v>
      </c>
      <c r="X25" s="83">
        <v>17</v>
      </c>
      <c r="Y25" s="83">
        <v>5</v>
      </c>
      <c r="Z25" s="83">
        <v>70</v>
      </c>
      <c r="AA25" s="83">
        <v>158</v>
      </c>
      <c r="AB25" s="83">
        <v>5</v>
      </c>
      <c r="AC25" s="83">
        <v>130</v>
      </c>
      <c r="AD25" s="83">
        <v>8</v>
      </c>
      <c r="AE25" s="83">
        <v>0</v>
      </c>
      <c r="AF25" s="83">
        <v>9</v>
      </c>
      <c r="AG25" s="83">
        <v>2</v>
      </c>
      <c r="AH25" s="83">
        <v>0</v>
      </c>
      <c r="AI25" s="83">
        <v>120</v>
      </c>
      <c r="AJ25" s="83">
        <v>2</v>
      </c>
      <c r="AK25" s="83">
        <v>240</v>
      </c>
      <c r="AL25" s="83">
        <v>4</v>
      </c>
      <c r="AM25" s="83">
        <v>4</v>
      </c>
      <c r="AN25" s="83">
        <v>372</v>
      </c>
      <c r="AO25" s="83">
        <v>372</v>
      </c>
      <c r="AP25" s="83">
        <v>2</v>
      </c>
      <c r="AQ25" s="83">
        <v>0</v>
      </c>
      <c r="AR25" s="83">
        <v>83</v>
      </c>
      <c r="AS25" s="83">
        <v>11</v>
      </c>
      <c r="AT25" s="83">
        <v>0</v>
      </c>
      <c r="AU25" s="83">
        <v>44</v>
      </c>
      <c r="AV25" s="83">
        <v>6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180</v>
      </c>
      <c r="D26" s="83">
        <v>64</v>
      </c>
      <c r="E26" s="83">
        <v>25</v>
      </c>
      <c r="F26" s="83">
        <v>84</v>
      </c>
      <c r="G26" s="83">
        <v>356</v>
      </c>
      <c r="H26" s="83">
        <v>55</v>
      </c>
      <c r="I26" s="83">
        <v>3</v>
      </c>
      <c r="J26" s="83">
        <v>50</v>
      </c>
      <c r="K26" s="83">
        <v>5</v>
      </c>
      <c r="L26" s="83">
        <v>28</v>
      </c>
      <c r="M26" s="83">
        <v>2407</v>
      </c>
      <c r="N26" s="102">
        <f t="shared" si="0"/>
        <v>2888.4</v>
      </c>
      <c r="O26" s="83">
        <v>234</v>
      </c>
      <c r="P26" s="83">
        <v>995</v>
      </c>
      <c r="Q26" s="83">
        <v>2008</v>
      </c>
      <c r="R26" s="83">
        <v>1728</v>
      </c>
      <c r="S26" s="83">
        <v>14</v>
      </c>
      <c r="T26" s="83">
        <v>3093</v>
      </c>
      <c r="U26" s="83">
        <v>2264</v>
      </c>
      <c r="V26" s="83">
        <v>44</v>
      </c>
      <c r="W26" s="83">
        <v>778</v>
      </c>
      <c r="X26" s="83">
        <v>89</v>
      </c>
      <c r="Y26" s="83">
        <v>17</v>
      </c>
      <c r="Z26" s="83">
        <v>686</v>
      </c>
      <c r="AA26" s="83">
        <v>1343</v>
      </c>
      <c r="AB26" s="83">
        <v>20</v>
      </c>
      <c r="AC26" s="83">
        <v>675</v>
      </c>
      <c r="AD26" s="83">
        <v>3</v>
      </c>
      <c r="AE26" s="83">
        <v>0</v>
      </c>
      <c r="AF26" s="83">
        <v>180</v>
      </c>
      <c r="AG26" s="83">
        <v>8</v>
      </c>
      <c r="AH26" s="83">
        <v>6</v>
      </c>
      <c r="AI26" s="83">
        <v>697</v>
      </c>
      <c r="AJ26" s="83">
        <v>70</v>
      </c>
      <c r="AK26" s="83">
        <v>1739</v>
      </c>
      <c r="AL26" s="83">
        <v>81</v>
      </c>
      <c r="AM26" s="83">
        <v>81</v>
      </c>
      <c r="AN26" s="83">
        <v>1172</v>
      </c>
      <c r="AO26" s="83">
        <v>1172</v>
      </c>
      <c r="AP26" s="83">
        <v>7</v>
      </c>
      <c r="AQ26" s="83">
        <v>13</v>
      </c>
      <c r="AR26" s="83">
        <v>435</v>
      </c>
      <c r="AS26" s="83">
        <v>165</v>
      </c>
      <c r="AT26" s="83">
        <v>4</v>
      </c>
      <c r="AU26" s="83">
        <v>131</v>
      </c>
      <c r="AV26" s="83">
        <v>72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6</v>
      </c>
      <c r="D27" s="83">
        <v>2</v>
      </c>
      <c r="E27" s="83">
        <v>0</v>
      </c>
      <c r="F27" s="83">
        <v>4</v>
      </c>
      <c r="G27" s="83">
        <v>42</v>
      </c>
      <c r="H27" s="83">
        <v>27</v>
      </c>
      <c r="I27" s="83">
        <v>3</v>
      </c>
      <c r="J27" s="83">
        <v>5</v>
      </c>
      <c r="K27" s="83">
        <v>27</v>
      </c>
      <c r="L27" s="83">
        <v>67</v>
      </c>
      <c r="M27" s="83">
        <v>2039</v>
      </c>
      <c r="N27" s="102">
        <f t="shared" si="0"/>
        <v>2446.7999999999997</v>
      </c>
      <c r="O27" s="83">
        <v>255</v>
      </c>
      <c r="P27" s="83">
        <v>435</v>
      </c>
      <c r="Q27" s="83">
        <v>723</v>
      </c>
      <c r="R27" s="83">
        <v>1259</v>
      </c>
      <c r="S27" s="83">
        <v>37</v>
      </c>
      <c r="T27" s="83">
        <v>894</v>
      </c>
      <c r="U27" s="83">
        <v>3999</v>
      </c>
      <c r="V27" s="83">
        <v>49</v>
      </c>
      <c r="W27" s="83">
        <v>535</v>
      </c>
      <c r="X27" s="83">
        <v>110</v>
      </c>
      <c r="Y27" s="83">
        <v>36</v>
      </c>
      <c r="Z27" s="83">
        <v>574</v>
      </c>
      <c r="AA27" s="83">
        <v>444</v>
      </c>
      <c r="AB27" s="83">
        <v>14</v>
      </c>
      <c r="AC27" s="83">
        <v>380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157</v>
      </c>
      <c r="AJ27" s="83">
        <v>0</v>
      </c>
      <c r="AK27" s="83">
        <v>724</v>
      </c>
      <c r="AL27" s="83">
        <v>1</v>
      </c>
      <c r="AM27" s="83">
        <v>1</v>
      </c>
      <c r="AN27" s="83">
        <v>1628</v>
      </c>
      <c r="AO27" s="83">
        <v>1546</v>
      </c>
      <c r="AP27" s="83">
        <v>0</v>
      </c>
      <c r="AQ27" s="83">
        <v>0</v>
      </c>
      <c r="AR27" s="83">
        <v>381</v>
      </c>
      <c r="AS27" s="83">
        <v>49</v>
      </c>
      <c r="AT27" s="83">
        <v>4</v>
      </c>
      <c r="AU27" s="83">
        <v>104</v>
      </c>
      <c r="AV27" s="83">
        <v>2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6</v>
      </c>
      <c r="N28" s="102">
        <f t="shared" si="0"/>
        <v>7.1999999999999993</v>
      </c>
      <c r="O28" s="83">
        <v>0</v>
      </c>
      <c r="P28" s="83">
        <v>0</v>
      </c>
      <c r="Q28" s="83">
        <v>11</v>
      </c>
      <c r="R28" s="83">
        <v>5</v>
      </c>
      <c r="S28" s="83">
        <v>0</v>
      </c>
      <c r="T28" s="83">
        <v>23</v>
      </c>
      <c r="U28" s="83">
        <v>7</v>
      </c>
      <c r="V28" s="83">
        <v>0</v>
      </c>
      <c r="W28" s="83">
        <v>2</v>
      </c>
      <c r="X28" s="83">
        <v>0</v>
      </c>
      <c r="Y28" s="83">
        <v>0</v>
      </c>
      <c r="Z28" s="83">
        <v>1</v>
      </c>
      <c r="AA28" s="83">
        <v>12</v>
      </c>
      <c r="AB28" s="83">
        <v>0</v>
      </c>
      <c r="AC28" s="83">
        <v>3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5</v>
      </c>
      <c r="AL28" s="83">
        <v>2</v>
      </c>
      <c r="AM28" s="83">
        <v>2</v>
      </c>
      <c r="AN28" s="83">
        <v>3</v>
      </c>
      <c r="AO28" s="83">
        <v>3</v>
      </c>
      <c r="AP28" s="83">
        <v>0</v>
      </c>
      <c r="AQ28" s="83">
        <v>0</v>
      </c>
      <c r="AR28" s="83">
        <v>2</v>
      </c>
      <c r="AS28" s="83">
        <v>1</v>
      </c>
      <c r="AT28" s="83">
        <v>0</v>
      </c>
      <c r="AU28" s="83">
        <v>0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60</v>
      </c>
      <c r="D29" s="83">
        <v>37</v>
      </c>
      <c r="E29" s="83">
        <v>0</v>
      </c>
      <c r="F29" s="83">
        <v>20</v>
      </c>
      <c r="G29" s="83">
        <v>93</v>
      </c>
      <c r="H29" s="83">
        <v>13</v>
      </c>
      <c r="I29" s="83">
        <v>0</v>
      </c>
      <c r="J29" s="83">
        <v>4</v>
      </c>
      <c r="K29" s="83">
        <v>0</v>
      </c>
      <c r="L29" s="83">
        <v>5</v>
      </c>
      <c r="M29" s="83">
        <v>377</v>
      </c>
      <c r="N29" s="102">
        <f t="shared" si="0"/>
        <v>452.4</v>
      </c>
      <c r="O29" s="83">
        <v>13</v>
      </c>
      <c r="P29" s="83">
        <v>19</v>
      </c>
      <c r="Q29" s="83">
        <v>305</v>
      </c>
      <c r="R29" s="83">
        <v>113</v>
      </c>
      <c r="S29" s="83">
        <v>4</v>
      </c>
      <c r="T29" s="83">
        <v>397</v>
      </c>
      <c r="U29" s="83">
        <v>350</v>
      </c>
      <c r="V29" s="83">
        <v>12</v>
      </c>
      <c r="W29" s="83">
        <v>91</v>
      </c>
      <c r="X29" s="83">
        <v>26</v>
      </c>
      <c r="Y29" s="83">
        <v>0</v>
      </c>
      <c r="Z29" s="83">
        <v>64</v>
      </c>
      <c r="AA29" s="83">
        <v>101</v>
      </c>
      <c r="AB29" s="83">
        <v>13</v>
      </c>
      <c r="AC29" s="83">
        <v>91</v>
      </c>
      <c r="AD29" s="83">
        <v>0</v>
      </c>
      <c r="AE29" s="83">
        <v>0</v>
      </c>
      <c r="AF29" s="83">
        <v>46</v>
      </c>
      <c r="AG29" s="83">
        <v>0</v>
      </c>
      <c r="AH29" s="83">
        <v>4</v>
      </c>
      <c r="AI29" s="83">
        <v>155</v>
      </c>
      <c r="AJ29" s="83">
        <v>8</v>
      </c>
      <c r="AK29" s="83">
        <v>352</v>
      </c>
      <c r="AL29" s="83">
        <v>6</v>
      </c>
      <c r="AM29" s="83">
        <v>6</v>
      </c>
      <c r="AN29" s="83">
        <v>170</v>
      </c>
      <c r="AO29" s="83">
        <v>170</v>
      </c>
      <c r="AP29" s="83">
        <v>4</v>
      </c>
      <c r="AQ29" s="83">
        <v>0</v>
      </c>
      <c r="AR29" s="83">
        <v>63</v>
      </c>
      <c r="AS29" s="83">
        <v>44</v>
      </c>
      <c r="AT29" s="83">
        <v>0</v>
      </c>
      <c r="AU29" s="83">
        <v>52</v>
      </c>
      <c r="AV29" s="83">
        <v>8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67</v>
      </c>
      <c r="D30" s="83">
        <v>20</v>
      </c>
      <c r="E30" s="83">
        <v>4</v>
      </c>
      <c r="F30" s="83">
        <v>27</v>
      </c>
      <c r="G30" s="83">
        <v>125</v>
      </c>
      <c r="H30" s="83">
        <v>32</v>
      </c>
      <c r="I30" s="83">
        <v>2</v>
      </c>
      <c r="J30" s="83">
        <v>44</v>
      </c>
      <c r="K30" s="83">
        <v>0</v>
      </c>
      <c r="L30" s="83">
        <v>37</v>
      </c>
      <c r="M30" s="83">
        <v>1163</v>
      </c>
      <c r="N30" s="102">
        <f t="shared" si="0"/>
        <v>1395.6</v>
      </c>
      <c r="O30" s="83">
        <v>162</v>
      </c>
      <c r="P30" s="83">
        <v>91</v>
      </c>
      <c r="Q30" s="83">
        <v>1108</v>
      </c>
      <c r="R30" s="83">
        <v>577</v>
      </c>
      <c r="S30" s="83">
        <v>21</v>
      </c>
      <c r="T30" s="83">
        <v>1879</v>
      </c>
      <c r="U30" s="83">
        <v>1191</v>
      </c>
      <c r="V30" s="83">
        <v>47</v>
      </c>
      <c r="W30" s="83">
        <v>324</v>
      </c>
      <c r="X30" s="83">
        <v>40</v>
      </c>
      <c r="Y30" s="83">
        <v>4</v>
      </c>
      <c r="Z30" s="83">
        <v>327</v>
      </c>
      <c r="AA30" s="83">
        <v>943</v>
      </c>
      <c r="AB30" s="83">
        <v>8</v>
      </c>
      <c r="AC30" s="83">
        <v>364</v>
      </c>
      <c r="AD30" s="83">
        <v>0</v>
      </c>
      <c r="AE30" s="83">
        <v>0</v>
      </c>
      <c r="AF30" s="83">
        <v>44</v>
      </c>
      <c r="AG30" s="83">
        <v>0</v>
      </c>
      <c r="AH30" s="83">
        <v>0</v>
      </c>
      <c r="AI30" s="83">
        <v>317</v>
      </c>
      <c r="AJ30" s="83">
        <v>20</v>
      </c>
      <c r="AK30" s="83">
        <v>569</v>
      </c>
      <c r="AL30" s="83">
        <v>27</v>
      </c>
      <c r="AM30" s="83">
        <v>27</v>
      </c>
      <c r="AN30" s="83">
        <v>710</v>
      </c>
      <c r="AO30" s="83">
        <v>710</v>
      </c>
      <c r="AP30" s="83">
        <v>5</v>
      </c>
      <c r="AQ30" s="83">
        <v>0</v>
      </c>
      <c r="AR30" s="83">
        <v>235</v>
      </c>
      <c r="AS30" s="83">
        <v>302</v>
      </c>
      <c r="AT30" s="83">
        <v>4</v>
      </c>
      <c r="AU30" s="83">
        <v>225</v>
      </c>
      <c r="AV30" s="83">
        <v>27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96</v>
      </c>
      <c r="D31" s="83">
        <v>32</v>
      </c>
      <c r="E31" s="83">
        <v>39</v>
      </c>
      <c r="F31" s="83">
        <v>39</v>
      </c>
      <c r="G31" s="83">
        <v>297</v>
      </c>
      <c r="H31" s="83">
        <v>112</v>
      </c>
      <c r="I31" s="83">
        <v>2</v>
      </c>
      <c r="J31" s="83">
        <v>35</v>
      </c>
      <c r="K31" s="83">
        <v>3</v>
      </c>
      <c r="L31" s="83">
        <v>74</v>
      </c>
      <c r="M31" s="83">
        <v>1714</v>
      </c>
      <c r="N31" s="102">
        <f t="shared" si="0"/>
        <v>2056.7999999999997</v>
      </c>
      <c r="O31" s="83">
        <v>179</v>
      </c>
      <c r="P31" s="83">
        <v>131</v>
      </c>
      <c r="Q31" s="83">
        <v>1189</v>
      </c>
      <c r="R31" s="83">
        <v>622</v>
      </c>
      <c r="S31" s="83">
        <v>34</v>
      </c>
      <c r="T31" s="83">
        <v>2513</v>
      </c>
      <c r="U31" s="83">
        <v>2130</v>
      </c>
      <c r="V31" s="83">
        <v>25</v>
      </c>
      <c r="W31" s="83">
        <v>423</v>
      </c>
      <c r="X31" s="83">
        <v>43</v>
      </c>
      <c r="Y31" s="83">
        <v>13</v>
      </c>
      <c r="Z31" s="83">
        <v>293</v>
      </c>
      <c r="AA31" s="83">
        <v>990</v>
      </c>
      <c r="AB31" s="83">
        <v>9</v>
      </c>
      <c r="AC31" s="83">
        <v>493</v>
      </c>
      <c r="AD31" s="83">
        <v>3</v>
      </c>
      <c r="AE31" s="83">
        <v>0</v>
      </c>
      <c r="AF31" s="83">
        <v>46</v>
      </c>
      <c r="AG31" s="83">
        <v>6</v>
      </c>
      <c r="AH31" s="83">
        <v>0</v>
      </c>
      <c r="AI31" s="83">
        <v>442</v>
      </c>
      <c r="AJ31" s="83">
        <v>4</v>
      </c>
      <c r="AK31" s="83">
        <v>1118</v>
      </c>
      <c r="AL31" s="83">
        <v>38</v>
      </c>
      <c r="AM31" s="83">
        <v>38</v>
      </c>
      <c r="AN31" s="83">
        <v>1123</v>
      </c>
      <c r="AO31" s="83">
        <v>1123</v>
      </c>
      <c r="AP31" s="83">
        <v>3</v>
      </c>
      <c r="AQ31" s="83">
        <v>3</v>
      </c>
      <c r="AR31" s="83">
        <v>293</v>
      </c>
      <c r="AS31" s="83">
        <v>108</v>
      </c>
      <c r="AT31" s="83">
        <v>10</v>
      </c>
      <c r="AU31" s="83">
        <v>184</v>
      </c>
      <c r="AV31" s="83">
        <v>56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33</v>
      </c>
      <c r="D32" s="83">
        <v>11</v>
      </c>
      <c r="E32" s="83">
        <v>2</v>
      </c>
      <c r="F32" s="83">
        <v>10</v>
      </c>
      <c r="G32" s="83">
        <v>83</v>
      </c>
      <c r="H32" s="83">
        <v>19</v>
      </c>
      <c r="I32" s="83">
        <v>4</v>
      </c>
      <c r="J32" s="83">
        <v>7</v>
      </c>
      <c r="K32" s="83">
        <v>0</v>
      </c>
      <c r="L32" s="83">
        <v>5</v>
      </c>
      <c r="M32" s="83">
        <v>320</v>
      </c>
      <c r="N32" s="102">
        <f t="shared" si="0"/>
        <v>384</v>
      </c>
      <c r="O32" s="83">
        <v>24</v>
      </c>
      <c r="P32" s="83">
        <v>29</v>
      </c>
      <c r="Q32" s="83">
        <v>132</v>
      </c>
      <c r="R32" s="83">
        <v>88</v>
      </c>
      <c r="S32" s="83">
        <v>1</v>
      </c>
      <c r="T32" s="83">
        <v>619</v>
      </c>
      <c r="U32" s="83">
        <v>320</v>
      </c>
      <c r="V32" s="83">
        <v>1</v>
      </c>
      <c r="W32" s="83">
        <v>58</v>
      </c>
      <c r="X32" s="83">
        <v>11</v>
      </c>
      <c r="Y32" s="83">
        <v>2</v>
      </c>
      <c r="Z32" s="83">
        <v>97</v>
      </c>
      <c r="AA32" s="83">
        <v>302</v>
      </c>
      <c r="AB32" s="83">
        <v>3</v>
      </c>
      <c r="AC32" s="83">
        <v>155</v>
      </c>
      <c r="AD32" s="83">
        <v>0</v>
      </c>
      <c r="AE32" s="83">
        <v>0</v>
      </c>
      <c r="AF32" s="83">
        <v>13</v>
      </c>
      <c r="AG32" s="83">
        <v>0</v>
      </c>
      <c r="AH32" s="83">
        <v>0</v>
      </c>
      <c r="AI32" s="83">
        <v>115</v>
      </c>
      <c r="AJ32" s="83">
        <v>0</v>
      </c>
      <c r="AK32" s="83">
        <v>330</v>
      </c>
      <c r="AL32" s="83">
        <v>18</v>
      </c>
      <c r="AM32" s="83">
        <v>18</v>
      </c>
      <c r="AN32" s="83">
        <v>247</v>
      </c>
      <c r="AO32" s="83">
        <v>247</v>
      </c>
      <c r="AP32" s="83">
        <v>0</v>
      </c>
      <c r="AQ32" s="83">
        <v>0</v>
      </c>
      <c r="AR32" s="83">
        <v>72</v>
      </c>
      <c r="AS32" s="83">
        <v>42</v>
      </c>
      <c r="AT32" s="83">
        <v>6</v>
      </c>
      <c r="AU32" s="83">
        <v>49</v>
      </c>
      <c r="AV32" s="83">
        <v>9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75</v>
      </c>
      <c r="D33" s="83">
        <v>67</v>
      </c>
      <c r="E33" s="83">
        <v>11</v>
      </c>
      <c r="F33" s="83">
        <v>66</v>
      </c>
      <c r="G33" s="83">
        <v>323</v>
      </c>
      <c r="H33" s="83">
        <v>108</v>
      </c>
      <c r="I33" s="83">
        <v>20</v>
      </c>
      <c r="J33" s="83">
        <v>36</v>
      </c>
      <c r="K33" s="83">
        <v>13</v>
      </c>
      <c r="L33" s="83">
        <v>64</v>
      </c>
      <c r="M33" s="83">
        <v>2778</v>
      </c>
      <c r="N33" s="102">
        <f t="shared" si="0"/>
        <v>3333.6</v>
      </c>
      <c r="O33" s="83">
        <v>515</v>
      </c>
      <c r="P33" s="83">
        <v>8831</v>
      </c>
      <c r="Q33" s="83">
        <v>3551</v>
      </c>
      <c r="R33" s="83">
        <v>1349</v>
      </c>
      <c r="S33" s="83">
        <v>74</v>
      </c>
      <c r="T33" s="83">
        <v>4249</v>
      </c>
      <c r="U33" s="83">
        <v>4350</v>
      </c>
      <c r="V33" s="83">
        <v>6800</v>
      </c>
      <c r="W33" s="83">
        <v>1586</v>
      </c>
      <c r="X33" s="83">
        <v>151</v>
      </c>
      <c r="Y33" s="83">
        <v>5</v>
      </c>
      <c r="Z33" s="83">
        <v>395</v>
      </c>
      <c r="AA33" s="83">
        <v>1440</v>
      </c>
      <c r="AB33" s="83">
        <v>31</v>
      </c>
      <c r="AC33" s="83">
        <v>682</v>
      </c>
      <c r="AD33" s="83">
        <v>6</v>
      </c>
      <c r="AE33" s="83">
        <v>0</v>
      </c>
      <c r="AF33" s="83">
        <v>116</v>
      </c>
      <c r="AG33" s="83">
        <v>24</v>
      </c>
      <c r="AH33" s="83">
        <v>1</v>
      </c>
      <c r="AI33" s="83">
        <v>664</v>
      </c>
      <c r="AJ33" s="83">
        <v>36</v>
      </c>
      <c r="AK33" s="83">
        <v>1857</v>
      </c>
      <c r="AL33" s="83">
        <v>71</v>
      </c>
      <c r="AM33" s="83">
        <v>71</v>
      </c>
      <c r="AN33" s="83">
        <v>2024</v>
      </c>
      <c r="AO33" s="83">
        <v>2024</v>
      </c>
      <c r="AP33" s="83">
        <v>4</v>
      </c>
      <c r="AQ33" s="83">
        <v>8</v>
      </c>
      <c r="AR33" s="83">
        <v>1235</v>
      </c>
      <c r="AS33" s="83">
        <v>87</v>
      </c>
      <c r="AT33" s="83">
        <v>15</v>
      </c>
      <c r="AU33" s="83">
        <v>205</v>
      </c>
      <c r="AV33" s="83">
        <v>147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4</v>
      </c>
      <c r="D34" s="83">
        <v>2</v>
      </c>
      <c r="E34" s="83">
        <v>0</v>
      </c>
      <c r="F34" s="83">
        <v>3</v>
      </c>
      <c r="G34" s="83">
        <v>11</v>
      </c>
      <c r="H34" s="83">
        <v>3</v>
      </c>
      <c r="I34" s="83">
        <v>0</v>
      </c>
      <c r="J34" s="83">
        <v>2</v>
      </c>
      <c r="K34" s="83">
        <v>0</v>
      </c>
      <c r="L34" s="83">
        <v>1</v>
      </c>
      <c r="M34" s="83">
        <v>78</v>
      </c>
      <c r="N34" s="102">
        <f t="shared" si="0"/>
        <v>93.6</v>
      </c>
      <c r="O34" s="83">
        <v>20</v>
      </c>
      <c r="P34" s="83">
        <v>8</v>
      </c>
      <c r="Q34" s="83">
        <v>202</v>
      </c>
      <c r="R34" s="83">
        <v>91</v>
      </c>
      <c r="S34" s="83">
        <v>3</v>
      </c>
      <c r="T34" s="83">
        <v>169</v>
      </c>
      <c r="U34" s="83">
        <v>192</v>
      </c>
      <c r="V34" s="83">
        <v>11</v>
      </c>
      <c r="W34" s="83">
        <v>84</v>
      </c>
      <c r="X34" s="83">
        <v>2</v>
      </c>
      <c r="Y34" s="83">
        <v>0</v>
      </c>
      <c r="Z34" s="83">
        <v>13</v>
      </c>
      <c r="AA34" s="83">
        <v>32</v>
      </c>
      <c r="AB34" s="83">
        <v>1</v>
      </c>
      <c r="AC34" s="83">
        <v>36</v>
      </c>
      <c r="AD34" s="83">
        <v>0</v>
      </c>
      <c r="AE34" s="83">
        <v>0</v>
      </c>
      <c r="AF34" s="83">
        <v>0</v>
      </c>
      <c r="AG34" s="83">
        <v>1</v>
      </c>
      <c r="AH34" s="83">
        <v>0</v>
      </c>
      <c r="AI34" s="83">
        <v>14</v>
      </c>
      <c r="AJ34" s="83">
        <v>1</v>
      </c>
      <c r="AK34" s="83">
        <v>58</v>
      </c>
      <c r="AL34" s="83">
        <v>1</v>
      </c>
      <c r="AM34" s="83">
        <v>1</v>
      </c>
      <c r="AN34" s="83">
        <v>154</v>
      </c>
      <c r="AO34" s="83">
        <v>154</v>
      </c>
      <c r="AP34" s="83">
        <v>0</v>
      </c>
      <c r="AQ34" s="83">
        <v>0</v>
      </c>
      <c r="AR34" s="83">
        <v>45</v>
      </c>
      <c r="AS34" s="83">
        <v>4</v>
      </c>
      <c r="AT34" s="83">
        <v>0</v>
      </c>
      <c r="AU34" s="83">
        <v>14</v>
      </c>
      <c r="AV34" s="83">
        <v>7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2</v>
      </c>
      <c r="D35" s="83">
        <v>1</v>
      </c>
      <c r="E35" s="83">
        <v>0</v>
      </c>
      <c r="F35" s="83">
        <v>2</v>
      </c>
      <c r="G35" s="83">
        <v>16</v>
      </c>
      <c r="H35" s="83">
        <v>14</v>
      </c>
      <c r="I35" s="83">
        <v>0</v>
      </c>
      <c r="J35" s="83">
        <v>4</v>
      </c>
      <c r="K35" s="83">
        <v>0</v>
      </c>
      <c r="L35" s="83">
        <v>2</v>
      </c>
      <c r="M35" s="83">
        <v>74</v>
      </c>
      <c r="N35" s="102">
        <f t="shared" si="0"/>
        <v>88.8</v>
      </c>
      <c r="O35" s="83">
        <v>14</v>
      </c>
      <c r="P35" s="83">
        <v>7</v>
      </c>
      <c r="Q35" s="83">
        <v>65</v>
      </c>
      <c r="R35" s="83">
        <v>35</v>
      </c>
      <c r="S35" s="83">
        <v>3</v>
      </c>
      <c r="T35" s="83">
        <v>223</v>
      </c>
      <c r="U35" s="83">
        <v>117</v>
      </c>
      <c r="V35" s="83">
        <v>2</v>
      </c>
      <c r="W35" s="83">
        <v>42</v>
      </c>
      <c r="X35" s="83">
        <v>6</v>
      </c>
      <c r="Y35" s="83">
        <v>2</v>
      </c>
      <c r="Z35" s="83">
        <v>42</v>
      </c>
      <c r="AA35" s="83">
        <v>82</v>
      </c>
      <c r="AB35" s="83">
        <v>0</v>
      </c>
      <c r="AC35" s="83">
        <v>50</v>
      </c>
      <c r="AD35" s="83">
        <v>2</v>
      </c>
      <c r="AE35" s="83">
        <v>0</v>
      </c>
      <c r="AF35" s="83">
        <v>11</v>
      </c>
      <c r="AG35" s="83">
        <v>0</v>
      </c>
      <c r="AH35" s="83">
        <v>0</v>
      </c>
      <c r="AI35" s="83">
        <v>18</v>
      </c>
      <c r="AJ35" s="83">
        <v>0</v>
      </c>
      <c r="AK35" s="83">
        <v>92</v>
      </c>
      <c r="AL35" s="83">
        <v>1</v>
      </c>
      <c r="AM35" s="83">
        <v>1</v>
      </c>
      <c r="AN35" s="83">
        <v>123</v>
      </c>
      <c r="AO35" s="83">
        <v>123</v>
      </c>
      <c r="AP35" s="83">
        <v>0</v>
      </c>
      <c r="AQ35" s="83">
        <v>0</v>
      </c>
      <c r="AR35" s="83">
        <v>46</v>
      </c>
      <c r="AS35" s="83">
        <v>33</v>
      </c>
      <c r="AT35" s="83">
        <v>1</v>
      </c>
      <c r="AU35" s="83">
        <v>39</v>
      </c>
      <c r="AV35" s="83">
        <v>3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2</v>
      </c>
      <c r="D36" s="83">
        <v>0</v>
      </c>
      <c r="E36" s="83">
        <v>0</v>
      </c>
      <c r="F36" s="83">
        <v>9</v>
      </c>
      <c r="G36" s="83">
        <v>11</v>
      </c>
      <c r="H36" s="83">
        <v>1</v>
      </c>
      <c r="I36" s="83">
        <v>1</v>
      </c>
      <c r="J36" s="83">
        <v>0</v>
      </c>
      <c r="K36" s="83">
        <v>5</v>
      </c>
      <c r="L36" s="83">
        <v>5</v>
      </c>
      <c r="M36" s="83">
        <v>147</v>
      </c>
      <c r="N36" s="102">
        <f t="shared" si="0"/>
        <v>176.4</v>
      </c>
      <c r="O36" s="83">
        <v>91</v>
      </c>
      <c r="P36" s="83">
        <v>17</v>
      </c>
      <c r="Q36" s="83">
        <v>230</v>
      </c>
      <c r="R36" s="83">
        <v>105</v>
      </c>
      <c r="S36" s="83">
        <v>6</v>
      </c>
      <c r="T36" s="83">
        <v>252</v>
      </c>
      <c r="U36" s="83">
        <v>254</v>
      </c>
      <c r="V36" s="83">
        <v>10</v>
      </c>
      <c r="W36" s="83">
        <v>161</v>
      </c>
      <c r="X36" s="83">
        <v>3</v>
      </c>
      <c r="Y36" s="83">
        <v>0</v>
      </c>
      <c r="Z36" s="83">
        <v>16</v>
      </c>
      <c r="AA36" s="83">
        <v>25</v>
      </c>
      <c r="AB36" s="83">
        <v>5</v>
      </c>
      <c r="AC36" s="83">
        <v>53</v>
      </c>
      <c r="AD36" s="83">
        <v>1</v>
      </c>
      <c r="AE36" s="83">
        <v>0</v>
      </c>
      <c r="AF36" s="83">
        <v>1</v>
      </c>
      <c r="AG36" s="83">
        <v>0</v>
      </c>
      <c r="AH36" s="83">
        <v>0</v>
      </c>
      <c r="AI36" s="83">
        <v>37</v>
      </c>
      <c r="AJ36" s="83">
        <v>0</v>
      </c>
      <c r="AK36" s="83">
        <v>112</v>
      </c>
      <c r="AL36" s="83">
        <v>0</v>
      </c>
      <c r="AM36" s="83">
        <v>0</v>
      </c>
      <c r="AN36" s="83">
        <v>230</v>
      </c>
      <c r="AO36" s="83">
        <v>230</v>
      </c>
      <c r="AP36" s="83">
        <v>0</v>
      </c>
      <c r="AQ36" s="83">
        <v>2</v>
      </c>
      <c r="AR36" s="83">
        <v>77</v>
      </c>
      <c r="AS36" s="83">
        <v>14</v>
      </c>
      <c r="AT36" s="83">
        <v>0</v>
      </c>
      <c r="AU36" s="83">
        <v>26</v>
      </c>
      <c r="AV36" s="83">
        <v>1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2</v>
      </c>
      <c r="D37" s="83">
        <v>0</v>
      </c>
      <c r="E37" s="83">
        <v>2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2</v>
      </c>
      <c r="P37" s="83">
        <v>0</v>
      </c>
      <c r="Q37" s="83">
        <v>8</v>
      </c>
      <c r="R37" s="83">
        <v>4</v>
      </c>
      <c r="S37" s="83">
        <v>0</v>
      </c>
      <c r="T37" s="83">
        <v>19</v>
      </c>
      <c r="U37" s="83">
        <v>4</v>
      </c>
      <c r="V37" s="83">
        <v>0</v>
      </c>
      <c r="W37" s="83">
        <v>4</v>
      </c>
      <c r="X37" s="83">
        <v>0</v>
      </c>
      <c r="Y37" s="83">
        <v>0</v>
      </c>
      <c r="Z37" s="83">
        <v>6</v>
      </c>
      <c r="AA37" s="83">
        <v>7</v>
      </c>
      <c r="AB37" s="83">
        <v>0</v>
      </c>
      <c r="AC37" s="83">
        <v>5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7</v>
      </c>
      <c r="AL37" s="83">
        <v>1</v>
      </c>
      <c r="AM37" s="83">
        <v>1</v>
      </c>
      <c r="AN37" s="83">
        <v>9</v>
      </c>
      <c r="AO37" s="83">
        <v>9</v>
      </c>
      <c r="AP37" s="83">
        <v>0</v>
      </c>
      <c r="AQ37" s="83">
        <v>0</v>
      </c>
      <c r="AR37" s="83">
        <v>4</v>
      </c>
      <c r="AS37" s="83">
        <v>1</v>
      </c>
      <c r="AT37" s="83">
        <v>0</v>
      </c>
      <c r="AU37" s="83">
        <v>2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13</v>
      </c>
      <c r="D38" s="83">
        <v>17</v>
      </c>
      <c r="E38" s="83">
        <v>2</v>
      </c>
      <c r="F38" s="83">
        <v>21</v>
      </c>
      <c r="G38" s="83">
        <v>59</v>
      </c>
      <c r="H38" s="83">
        <v>60</v>
      </c>
      <c r="I38" s="83">
        <v>0</v>
      </c>
      <c r="J38" s="83">
        <v>44</v>
      </c>
      <c r="K38" s="83">
        <v>1</v>
      </c>
      <c r="L38" s="83">
        <v>8</v>
      </c>
      <c r="M38" s="83">
        <v>417</v>
      </c>
      <c r="N38" s="102">
        <f t="shared" si="0"/>
        <v>500.4</v>
      </c>
      <c r="O38" s="83">
        <v>147</v>
      </c>
      <c r="P38" s="83">
        <v>38</v>
      </c>
      <c r="Q38" s="83">
        <v>501</v>
      </c>
      <c r="R38" s="83">
        <v>177</v>
      </c>
      <c r="S38" s="83">
        <v>11</v>
      </c>
      <c r="T38" s="83">
        <v>1967</v>
      </c>
      <c r="U38" s="83">
        <v>674</v>
      </c>
      <c r="V38" s="83">
        <v>15</v>
      </c>
      <c r="W38" s="83">
        <v>318</v>
      </c>
      <c r="X38" s="83">
        <v>27</v>
      </c>
      <c r="Y38" s="83">
        <v>3</v>
      </c>
      <c r="Z38" s="83">
        <v>399</v>
      </c>
      <c r="AA38" s="83">
        <v>941</v>
      </c>
      <c r="AB38" s="83">
        <v>6</v>
      </c>
      <c r="AC38" s="83">
        <v>335</v>
      </c>
      <c r="AD38" s="83">
        <v>0</v>
      </c>
      <c r="AE38" s="83">
        <v>0</v>
      </c>
      <c r="AF38" s="83">
        <v>13</v>
      </c>
      <c r="AG38" s="83">
        <v>0</v>
      </c>
      <c r="AH38" s="83">
        <v>0</v>
      </c>
      <c r="AI38" s="83">
        <v>62</v>
      </c>
      <c r="AJ38" s="83">
        <v>1</v>
      </c>
      <c r="AK38" s="83">
        <v>502</v>
      </c>
      <c r="AL38" s="83">
        <v>4</v>
      </c>
      <c r="AM38" s="83">
        <v>4</v>
      </c>
      <c r="AN38" s="83">
        <v>862</v>
      </c>
      <c r="AO38" s="83">
        <v>862</v>
      </c>
      <c r="AP38" s="83">
        <v>0</v>
      </c>
      <c r="AQ38" s="83">
        <v>0</v>
      </c>
      <c r="AR38" s="83">
        <v>320</v>
      </c>
      <c r="AS38" s="83">
        <v>165</v>
      </c>
      <c r="AT38" s="83">
        <v>3</v>
      </c>
      <c r="AU38" s="83">
        <v>212</v>
      </c>
      <c r="AV38" s="83">
        <v>21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0</v>
      </c>
      <c r="E39" s="83">
        <v>2</v>
      </c>
      <c r="F39" s="83">
        <v>3</v>
      </c>
      <c r="G39" s="83">
        <v>3</v>
      </c>
      <c r="H39" s="83">
        <v>3</v>
      </c>
      <c r="I39" s="83">
        <v>0</v>
      </c>
      <c r="J39" s="83">
        <v>0</v>
      </c>
      <c r="K39" s="83">
        <v>0</v>
      </c>
      <c r="L39" s="83">
        <v>0</v>
      </c>
      <c r="M39" s="83">
        <v>136</v>
      </c>
      <c r="N39" s="102">
        <f t="shared" si="0"/>
        <v>163.19999999999999</v>
      </c>
      <c r="O39" s="83">
        <v>13</v>
      </c>
      <c r="P39" s="83">
        <v>8</v>
      </c>
      <c r="Q39" s="83">
        <v>50</v>
      </c>
      <c r="R39" s="83">
        <v>26</v>
      </c>
      <c r="S39" s="83">
        <v>1</v>
      </c>
      <c r="T39" s="83">
        <v>177</v>
      </c>
      <c r="U39" s="83">
        <v>136</v>
      </c>
      <c r="V39" s="83">
        <v>1</v>
      </c>
      <c r="W39" s="83">
        <v>36</v>
      </c>
      <c r="X39" s="83">
        <v>1</v>
      </c>
      <c r="Y39" s="83">
        <v>0</v>
      </c>
      <c r="Z39" s="83">
        <v>11</v>
      </c>
      <c r="AA39" s="83">
        <v>63</v>
      </c>
      <c r="AB39" s="83">
        <v>0</v>
      </c>
      <c r="AC39" s="83">
        <v>34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>
        <v>8</v>
      </c>
      <c r="AJ39" s="83">
        <v>0</v>
      </c>
      <c r="AK39" s="83">
        <v>75</v>
      </c>
      <c r="AL39" s="83">
        <v>2</v>
      </c>
      <c r="AM39" s="83">
        <v>2</v>
      </c>
      <c r="AN39" s="83">
        <v>89</v>
      </c>
      <c r="AO39" s="83">
        <v>89</v>
      </c>
      <c r="AP39" s="83">
        <v>0</v>
      </c>
      <c r="AQ39" s="83">
        <v>0</v>
      </c>
      <c r="AR39" s="83">
        <v>19</v>
      </c>
      <c r="AS39" s="83">
        <v>4</v>
      </c>
      <c r="AT39" s="83">
        <v>0</v>
      </c>
      <c r="AU39" s="83">
        <v>13</v>
      </c>
      <c r="AV39" s="83">
        <v>3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6</v>
      </c>
      <c r="D40" s="83">
        <v>2</v>
      </c>
      <c r="E40" s="83">
        <v>3</v>
      </c>
      <c r="F40" s="83">
        <v>7</v>
      </c>
      <c r="G40" s="83">
        <v>14</v>
      </c>
      <c r="H40" s="83">
        <v>4</v>
      </c>
      <c r="I40" s="83">
        <v>0</v>
      </c>
      <c r="J40" s="83">
        <v>2</v>
      </c>
      <c r="K40" s="83">
        <v>0</v>
      </c>
      <c r="L40" s="83">
        <v>3</v>
      </c>
      <c r="M40" s="83">
        <v>270</v>
      </c>
      <c r="N40" s="102">
        <f t="shared" si="0"/>
        <v>324</v>
      </c>
      <c r="O40" s="83">
        <v>13</v>
      </c>
      <c r="P40" s="83">
        <v>15</v>
      </c>
      <c r="Q40" s="83">
        <v>108</v>
      </c>
      <c r="R40" s="83">
        <v>43</v>
      </c>
      <c r="S40" s="83">
        <v>5</v>
      </c>
      <c r="T40" s="83">
        <v>294</v>
      </c>
      <c r="U40" s="83">
        <v>314</v>
      </c>
      <c r="V40" s="83">
        <v>3</v>
      </c>
      <c r="W40" s="83">
        <v>42</v>
      </c>
      <c r="X40" s="83">
        <v>5</v>
      </c>
      <c r="Y40" s="83">
        <v>0</v>
      </c>
      <c r="Z40" s="83">
        <v>78</v>
      </c>
      <c r="AA40" s="83">
        <v>137</v>
      </c>
      <c r="AB40" s="83">
        <v>0</v>
      </c>
      <c r="AC40" s="83">
        <v>111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48</v>
      </c>
      <c r="AJ40" s="83">
        <v>2</v>
      </c>
      <c r="AK40" s="83">
        <v>143</v>
      </c>
      <c r="AL40" s="83">
        <v>1</v>
      </c>
      <c r="AM40" s="83">
        <v>1</v>
      </c>
      <c r="AN40" s="83">
        <v>188</v>
      </c>
      <c r="AO40" s="83">
        <v>188</v>
      </c>
      <c r="AP40" s="83">
        <v>0</v>
      </c>
      <c r="AQ40" s="83">
        <v>0</v>
      </c>
      <c r="AR40" s="83">
        <v>72</v>
      </c>
      <c r="AS40" s="83">
        <v>14</v>
      </c>
      <c r="AT40" s="83">
        <v>0</v>
      </c>
      <c r="AU40" s="83">
        <v>9</v>
      </c>
      <c r="AV40" s="83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120</v>
      </c>
      <c r="D41" s="83">
        <v>79</v>
      </c>
      <c r="E41" s="83">
        <v>12</v>
      </c>
      <c r="F41" s="83">
        <v>54</v>
      </c>
      <c r="G41" s="83">
        <v>184</v>
      </c>
      <c r="H41" s="83">
        <v>79</v>
      </c>
      <c r="I41" s="83">
        <v>13</v>
      </c>
      <c r="J41" s="83">
        <v>79</v>
      </c>
      <c r="K41" s="83">
        <v>4</v>
      </c>
      <c r="L41" s="83">
        <v>97</v>
      </c>
      <c r="M41" s="83">
        <v>1930</v>
      </c>
      <c r="N41" s="102">
        <f t="shared" si="0"/>
        <v>2316</v>
      </c>
      <c r="O41" s="83">
        <v>212</v>
      </c>
      <c r="P41" s="83">
        <v>96</v>
      </c>
      <c r="Q41" s="83">
        <v>2096</v>
      </c>
      <c r="R41" s="83">
        <v>787</v>
      </c>
      <c r="S41" s="83">
        <v>24</v>
      </c>
      <c r="T41" s="83">
        <v>3613</v>
      </c>
      <c r="U41" s="83">
        <v>1987</v>
      </c>
      <c r="V41" s="83">
        <v>39</v>
      </c>
      <c r="W41" s="83">
        <v>774</v>
      </c>
      <c r="X41" s="83">
        <v>61</v>
      </c>
      <c r="Y41" s="83">
        <v>28</v>
      </c>
      <c r="Z41" s="83">
        <v>460</v>
      </c>
      <c r="AA41" s="83">
        <v>1739</v>
      </c>
      <c r="AB41" s="83">
        <v>22</v>
      </c>
      <c r="AC41" s="83">
        <v>639</v>
      </c>
      <c r="AD41" s="83">
        <v>0</v>
      </c>
      <c r="AE41" s="83">
        <v>0</v>
      </c>
      <c r="AF41" s="83">
        <v>131</v>
      </c>
      <c r="AG41" s="83">
        <v>0</v>
      </c>
      <c r="AH41" s="83">
        <v>0</v>
      </c>
      <c r="AI41" s="83">
        <v>392</v>
      </c>
      <c r="AJ41" s="83">
        <v>13</v>
      </c>
      <c r="AK41" s="83">
        <v>1101</v>
      </c>
      <c r="AL41" s="83">
        <v>36</v>
      </c>
      <c r="AM41" s="83">
        <v>36</v>
      </c>
      <c r="AN41" s="83">
        <v>1515</v>
      </c>
      <c r="AO41" s="83">
        <v>1515</v>
      </c>
      <c r="AP41" s="83">
        <v>1</v>
      </c>
      <c r="AQ41" s="83">
        <v>0</v>
      </c>
      <c r="AR41" s="83">
        <v>485</v>
      </c>
      <c r="AS41" s="83">
        <v>154</v>
      </c>
      <c r="AT41" s="83">
        <v>2</v>
      </c>
      <c r="AU41" s="83">
        <v>285</v>
      </c>
      <c r="AV41" s="83">
        <v>46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56</v>
      </c>
      <c r="D42" s="83">
        <v>115</v>
      </c>
      <c r="E42" s="83">
        <v>7</v>
      </c>
      <c r="F42" s="83">
        <v>80</v>
      </c>
      <c r="G42" s="83">
        <v>448</v>
      </c>
      <c r="H42" s="83">
        <v>168</v>
      </c>
      <c r="I42" s="83">
        <v>3</v>
      </c>
      <c r="J42" s="83">
        <v>42</v>
      </c>
      <c r="K42" s="83">
        <v>3</v>
      </c>
      <c r="L42" s="83">
        <v>150</v>
      </c>
      <c r="M42" s="83">
        <v>2023</v>
      </c>
      <c r="N42" s="102">
        <f t="shared" si="0"/>
        <v>2427.6</v>
      </c>
      <c r="O42" s="83">
        <v>342</v>
      </c>
      <c r="P42" s="83">
        <v>303</v>
      </c>
      <c r="Q42" s="83">
        <v>1336</v>
      </c>
      <c r="R42" s="83">
        <v>1208</v>
      </c>
      <c r="S42" s="83">
        <v>49</v>
      </c>
      <c r="T42" s="83">
        <v>2238</v>
      </c>
      <c r="U42" s="83">
        <v>2694</v>
      </c>
      <c r="V42" s="83">
        <v>73</v>
      </c>
      <c r="W42" s="83">
        <v>1258</v>
      </c>
      <c r="X42" s="83">
        <v>124</v>
      </c>
      <c r="Y42" s="83">
        <v>21</v>
      </c>
      <c r="Z42" s="83">
        <v>471</v>
      </c>
      <c r="AA42" s="83">
        <v>742</v>
      </c>
      <c r="AB42" s="83">
        <v>23</v>
      </c>
      <c r="AC42" s="83">
        <v>1008</v>
      </c>
      <c r="AD42" s="83">
        <v>6</v>
      </c>
      <c r="AE42" s="83">
        <v>0</v>
      </c>
      <c r="AF42" s="83">
        <v>84</v>
      </c>
      <c r="AG42" s="83">
        <v>14</v>
      </c>
      <c r="AH42" s="83">
        <v>1</v>
      </c>
      <c r="AI42" s="83">
        <v>688</v>
      </c>
      <c r="AJ42" s="83">
        <v>22</v>
      </c>
      <c r="AK42" s="83">
        <v>1193</v>
      </c>
      <c r="AL42" s="83">
        <v>28</v>
      </c>
      <c r="AM42" s="83">
        <v>28</v>
      </c>
      <c r="AN42" s="83">
        <v>1387</v>
      </c>
      <c r="AO42" s="83">
        <v>1387</v>
      </c>
      <c r="AP42" s="83">
        <v>7</v>
      </c>
      <c r="AQ42" s="83">
        <v>17</v>
      </c>
      <c r="AR42" s="83">
        <v>447</v>
      </c>
      <c r="AS42" s="83">
        <v>113</v>
      </c>
      <c r="AT42" s="83">
        <v>13</v>
      </c>
      <c r="AU42" s="83">
        <v>194</v>
      </c>
      <c r="AV42" s="83">
        <v>40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39</v>
      </c>
      <c r="D43" s="83">
        <v>34</v>
      </c>
      <c r="E43" s="83">
        <v>7</v>
      </c>
      <c r="F43" s="83">
        <v>9</v>
      </c>
      <c r="G43" s="83">
        <v>187</v>
      </c>
      <c r="H43" s="83">
        <v>71</v>
      </c>
      <c r="I43" s="83">
        <v>2</v>
      </c>
      <c r="J43" s="83">
        <v>18</v>
      </c>
      <c r="K43" s="83">
        <v>5</v>
      </c>
      <c r="L43" s="83">
        <v>56</v>
      </c>
      <c r="M43" s="83">
        <v>1218</v>
      </c>
      <c r="N43" s="102">
        <f t="shared" si="0"/>
        <v>1461.6</v>
      </c>
      <c r="O43" s="83">
        <v>212</v>
      </c>
      <c r="P43" s="83">
        <v>121</v>
      </c>
      <c r="Q43" s="83">
        <v>760</v>
      </c>
      <c r="R43" s="83">
        <v>404</v>
      </c>
      <c r="S43" s="83">
        <v>49</v>
      </c>
      <c r="T43" s="83">
        <v>1369</v>
      </c>
      <c r="U43" s="83">
        <v>1377</v>
      </c>
      <c r="V43" s="83">
        <v>43</v>
      </c>
      <c r="W43" s="83">
        <v>471</v>
      </c>
      <c r="X43" s="83">
        <v>41</v>
      </c>
      <c r="Y43" s="83">
        <v>8</v>
      </c>
      <c r="Z43" s="83">
        <v>206</v>
      </c>
      <c r="AA43" s="83">
        <v>354</v>
      </c>
      <c r="AB43" s="83">
        <v>13</v>
      </c>
      <c r="AC43" s="83">
        <v>397</v>
      </c>
      <c r="AD43" s="83">
        <v>3</v>
      </c>
      <c r="AE43" s="83">
        <v>0</v>
      </c>
      <c r="AF43" s="83">
        <v>59</v>
      </c>
      <c r="AG43" s="83">
        <v>5</v>
      </c>
      <c r="AH43" s="83">
        <v>1</v>
      </c>
      <c r="AI43" s="83">
        <v>243</v>
      </c>
      <c r="AJ43" s="83">
        <v>11</v>
      </c>
      <c r="AK43" s="83">
        <v>616</v>
      </c>
      <c r="AL43" s="83">
        <v>48</v>
      </c>
      <c r="AM43" s="83">
        <v>48</v>
      </c>
      <c r="AN43" s="83">
        <v>657</v>
      </c>
      <c r="AO43" s="83">
        <v>657</v>
      </c>
      <c r="AP43" s="83">
        <v>1</v>
      </c>
      <c r="AQ43" s="83">
        <v>2</v>
      </c>
      <c r="AR43" s="83">
        <v>234</v>
      </c>
      <c r="AS43" s="83">
        <v>98</v>
      </c>
      <c r="AT43" s="83">
        <v>2</v>
      </c>
      <c r="AU43" s="83">
        <v>97</v>
      </c>
      <c r="AV43" s="83">
        <v>41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11</v>
      </c>
      <c r="D44" s="83">
        <v>0</v>
      </c>
      <c r="E44" s="83">
        <v>0</v>
      </c>
      <c r="F44" s="83">
        <v>3</v>
      </c>
      <c r="G44" s="83">
        <v>11</v>
      </c>
      <c r="H44" s="83">
        <v>0</v>
      </c>
      <c r="I44" s="83">
        <v>0</v>
      </c>
      <c r="J44" s="83">
        <v>2</v>
      </c>
      <c r="K44" s="83">
        <v>0</v>
      </c>
      <c r="L44" s="83">
        <v>2</v>
      </c>
      <c r="M44" s="83">
        <v>47</v>
      </c>
      <c r="N44" s="102">
        <f t="shared" si="0"/>
        <v>56.4</v>
      </c>
      <c r="O44" s="83">
        <v>13</v>
      </c>
      <c r="P44" s="83">
        <v>1</v>
      </c>
      <c r="Q44" s="83">
        <v>21</v>
      </c>
      <c r="R44" s="83">
        <v>4</v>
      </c>
      <c r="S44" s="83">
        <v>0</v>
      </c>
      <c r="T44" s="83">
        <v>48</v>
      </c>
      <c r="U44" s="83">
        <v>27</v>
      </c>
      <c r="V44" s="83">
        <v>0</v>
      </c>
      <c r="W44" s="83">
        <v>3</v>
      </c>
      <c r="X44" s="83">
        <v>2</v>
      </c>
      <c r="Y44" s="83">
        <v>0</v>
      </c>
      <c r="Z44" s="83">
        <v>6</v>
      </c>
      <c r="AA44" s="83">
        <v>13</v>
      </c>
      <c r="AB44" s="83">
        <v>0</v>
      </c>
      <c r="AC44" s="83">
        <v>6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11</v>
      </c>
      <c r="AJ44" s="83">
        <v>0</v>
      </c>
      <c r="AK44" s="83">
        <v>25</v>
      </c>
      <c r="AL44" s="83">
        <v>0</v>
      </c>
      <c r="AM44" s="83">
        <v>0</v>
      </c>
      <c r="AN44" s="83">
        <v>22</v>
      </c>
      <c r="AO44" s="83">
        <v>22</v>
      </c>
      <c r="AP44" s="83">
        <v>0</v>
      </c>
      <c r="AQ44" s="83">
        <v>0</v>
      </c>
      <c r="AR44" s="83">
        <v>4</v>
      </c>
      <c r="AS44" s="83">
        <v>7</v>
      </c>
      <c r="AT44" s="83">
        <v>0</v>
      </c>
      <c r="AU44" s="83">
        <v>7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65</v>
      </c>
      <c r="D45" s="83">
        <v>55</v>
      </c>
      <c r="E45" s="83">
        <v>3</v>
      </c>
      <c r="F45" s="83">
        <v>44</v>
      </c>
      <c r="G45" s="83">
        <v>265</v>
      </c>
      <c r="H45" s="83">
        <v>127</v>
      </c>
      <c r="I45" s="83">
        <v>7</v>
      </c>
      <c r="J45" s="83">
        <v>24</v>
      </c>
      <c r="K45" s="83">
        <v>2</v>
      </c>
      <c r="L45" s="83">
        <v>110</v>
      </c>
      <c r="M45" s="83">
        <v>1128</v>
      </c>
      <c r="N45" s="102">
        <f t="shared" si="0"/>
        <v>1353.6</v>
      </c>
      <c r="O45" s="83">
        <v>116</v>
      </c>
      <c r="P45" s="83">
        <v>98</v>
      </c>
      <c r="Q45" s="83">
        <v>612</v>
      </c>
      <c r="R45" s="83">
        <v>773</v>
      </c>
      <c r="S45" s="83">
        <v>34</v>
      </c>
      <c r="T45" s="83">
        <v>1003</v>
      </c>
      <c r="U45" s="83">
        <v>1449</v>
      </c>
      <c r="V45" s="83">
        <v>23</v>
      </c>
      <c r="W45" s="83">
        <v>470</v>
      </c>
      <c r="X45" s="83">
        <v>69</v>
      </c>
      <c r="Y45" s="83">
        <v>6</v>
      </c>
      <c r="Z45" s="83">
        <v>195</v>
      </c>
      <c r="AA45" s="83">
        <v>329</v>
      </c>
      <c r="AB45" s="83">
        <v>12</v>
      </c>
      <c r="AC45" s="83">
        <v>350</v>
      </c>
      <c r="AD45" s="83">
        <v>5</v>
      </c>
      <c r="AE45" s="83">
        <v>0</v>
      </c>
      <c r="AF45" s="83">
        <v>52</v>
      </c>
      <c r="AG45" s="83">
        <v>8</v>
      </c>
      <c r="AH45" s="83">
        <v>1</v>
      </c>
      <c r="AI45" s="83">
        <v>295</v>
      </c>
      <c r="AJ45" s="83">
        <v>7</v>
      </c>
      <c r="AK45" s="83">
        <v>506</v>
      </c>
      <c r="AL45" s="83">
        <v>8</v>
      </c>
      <c r="AM45" s="83">
        <v>8</v>
      </c>
      <c r="AN45" s="83">
        <v>497</v>
      </c>
      <c r="AO45" s="83">
        <v>497</v>
      </c>
      <c r="AP45" s="83">
        <v>2</v>
      </c>
      <c r="AQ45" s="83">
        <v>1</v>
      </c>
      <c r="AR45" s="83">
        <v>151</v>
      </c>
      <c r="AS45" s="83">
        <v>58</v>
      </c>
      <c r="AT45" s="83">
        <v>4</v>
      </c>
      <c r="AU45" s="83">
        <v>46</v>
      </c>
      <c r="AV45" s="83">
        <v>8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7</v>
      </c>
      <c r="D46" s="83">
        <v>0</v>
      </c>
      <c r="E46" s="83">
        <v>0</v>
      </c>
      <c r="F46" s="83">
        <v>0</v>
      </c>
      <c r="G46" s="83">
        <v>7</v>
      </c>
      <c r="H46" s="83">
        <v>1</v>
      </c>
      <c r="I46" s="83">
        <v>0</v>
      </c>
      <c r="J46" s="83">
        <v>1</v>
      </c>
      <c r="K46" s="83">
        <v>0</v>
      </c>
      <c r="L46" s="83">
        <v>0</v>
      </c>
      <c r="M46" s="83">
        <v>48</v>
      </c>
      <c r="N46" s="102">
        <f t="shared" si="0"/>
        <v>57.599999999999994</v>
      </c>
      <c r="O46" s="83">
        <v>4</v>
      </c>
      <c r="P46" s="83">
        <v>4</v>
      </c>
      <c r="Q46" s="83">
        <v>32</v>
      </c>
      <c r="R46" s="83">
        <v>19</v>
      </c>
      <c r="S46" s="83">
        <v>0</v>
      </c>
      <c r="T46" s="83">
        <v>81</v>
      </c>
      <c r="U46" s="83">
        <v>91</v>
      </c>
      <c r="V46" s="83">
        <v>1</v>
      </c>
      <c r="W46" s="83">
        <v>9</v>
      </c>
      <c r="X46" s="83">
        <v>9</v>
      </c>
      <c r="Y46" s="83">
        <v>2</v>
      </c>
      <c r="Z46" s="83">
        <v>17</v>
      </c>
      <c r="AA46" s="83">
        <v>28</v>
      </c>
      <c r="AB46" s="83">
        <v>0</v>
      </c>
      <c r="AC46" s="83">
        <v>19</v>
      </c>
      <c r="AD46" s="83">
        <v>0</v>
      </c>
      <c r="AE46" s="83">
        <v>0</v>
      </c>
      <c r="AF46" s="83">
        <v>2</v>
      </c>
      <c r="AG46" s="83">
        <v>3</v>
      </c>
      <c r="AH46" s="83">
        <v>0</v>
      </c>
      <c r="AI46" s="83">
        <v>14</v>
      </c>
      <c r="AJ46" s="83">
        <v>0</v>
      </c>
      <c r="AK46" s="83">
        <v>27</v>
      </c>
      <c r="AL46" s="83">
        <v>0</v>
      </c>
      <c r="AM46" s="83">
        <v>0</v>
      </c>
      <c r="AN46" s="83">
        <v>46</v>
      </c>
      <c r="AO46" s="83">
        <v>46</v>
      </c>
      <c r="AP46" s="83">
        <v>0</v>
      </c>
      <c r="AQ46" s="83">
        <v>0</v>
      </c>
      <c r="AR46" s="83">
        <v>7</v>
      </c>
      <c r="AS46" s="83">
        <v>7</v>
      </c>
      <c r="AT46" s="83">
        <v>0</v>
      </c>
      <c r="AU46" s="83">
        <v>11</v>
      </c>
      <c r="AV46" s="83">
        <v>4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125</v>
      </c>
      <c r="D47" s="83">
        <v>48</v>
      </c>
      <c r="E47" s="83">
        <v>15</v>
      </c>
      <c r="F47" s="83">
        <v>25</v>
      </c>
      <c r="G47" s="83">
        <v>233</v>
      </c>
      <c r="H47" s="83">
        <v>91</v>
      </c>
      <c r="I47" s="83">
        <v>6</v>
      </c>
      <c r="J47" s="83">
        <v>82</v>
      </c>
      <c r="K47" s="83">
        <v>7</v>
      </c>
      <c r="L47" s="83">
        <v>71</v>
      </c>
      <c r="M47" s="83">
        <v>2474</v>
      </c>
      <c r="N47" s="102">
        <f t="shared" si="0"/>
        <v>2968.7999999999997</v>
      </c>
      <c r="O47" s="83">
        <v>233</v>
      </c>
      <c r="P47" s="83">
        <v>234</v>
      </c>
      <c r="Q47" s="83">
        <v>1586</v>
      </c>
      <c r="R47" s="83">
        <v>2019</v>
      </c>
      <c r="S47" s="83">
        <v>44</v>
      </c>
      <c r="T47" s="83">
        <v>2069</v>
      </c>
      <c r="U47" s="83">
        <v>3718</v>
      </c>
      <c r="V47" s="83">
        <v>110</v>
      </c>
      <c r="W47" s="83">
        <v>409</v>
      </c>
      <c r="X47" s="83">
        <v>82</v>
      </c>
      <c r="Y47" s="83">
        <v>12</v>
      </c>
      <c r="Z47" s="83">
        <v>479</v>
      </c>
      <c r="AA47" s="83">
        <v>1021</v>
      </c>
      <c r="AB47" s="83">
        <v>32</v>
      </c>
      <c r="AC47" s="83">
        <v>455</v>
      </c>
      <c r="AD47" s="83">
        <v>12</v>
      </c>
      <c r="AE47" s="83">
        <v>0</v>
      </c>
      <c r="AF47" s="83">
        <v>41</v>
      </c>
      <c r="AG47" s="83">
        <v>1</v>
      </c>
      <c r="AH47" s="83">
        <v>0</v>
      </c>
      <c r="AI47" s="83">
        <v>557</v>
      </c>
      <c r="AJ47" s="83">
        <v>1</v>
      </c>
      <c r="AK47" s="83">
        <v>702</v>
      </c>
      <c r="AL47" s="83">
        <v>46</v>
      </c>
      <c r="AM47" s="83">
        <v>46</v>
      </c>
      <c r="AN47" s="83">
        <v>0</v>
      </c>
      <c r="AO47" s="83">
        <v>0</v>
      </c>
      <c r="AP47" s="83">
        <v>1</v>
      </c>
      <c r="AQ47" s="83">
        <v>1</v>
      </c>
      <c r="AR47" s="83">
        <v>270</v>
      </c>
      <c r="AS47" s="83">
        <v>120</v>
      </c>
      <c r="AT47" s="83">
        <v>4</v>
      </c>
      <c r="AU47" s="83">
        <v>220</v>
      </c>
      <c r="AV47" s="83">
        <v>49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52</v>
      </c>
      <c r="D48" s="83">
        <v>39</v>
      </c>
      <c r="E48" s="83">
        <v>10</v>
      </c>
      <c r="F48" s="83">
        <v>52</v>
      </c>
      <c r="G48" s="83">
        <v>175</v>
      </c>
      <c r="H48" s="83">
        <v>48</v>
      </c>
      <c r="I48" s="83">
        <v>0</v>
      </c>
      <c r="J48" s="83">
        <v>18</v>
      </c>
      <c r="K48" s="83">
        <v>3</v>
      </c>
      <c r="L48" s="83">
        <v>32</v>
      </c>
      <c r="M48" s="83">
        <v>901</v>
      </c>
      <c r="N48" s="102">
        <f t="shared" si="0"/>
        <v>1081.2</v>
      </c>
      <c r="O48" s="83">
        <v>108</v>
      </c>
      <c r="P48" s="83">
        <v>45</v>
      </c>
      <c r="Q48" s="83">
        <v>1576</v>
      </c>
      <c r="R48" s="83">
        <v>295</v>
      </c>
      <c r="S48" s="83">
        <v>26</v>
      </c>
      <c r="T48" s="83">
        <v>1881</v>
      </c>
      <c r="U48" s="83">
        <v>919</v>
      </c>
      <c r="V48" s="83">
        <v>25</v>
      </c>
      <c r="W48" s="83">
        <v>440</v>
      </c>
      <c r="X48" s="83">
        <v>14</v>
      </c>
      <c r="Y48" s="83">
        <v>17</v>
      </c>
      <c r="Z48" s="83">
        <v>188</v>
      </c>
      <c r="AA48" s="83">
        <v>672</v>
      </c>
      <c r="AB48" s="83">
        <v>0</v>
      </c>
      <c r="AC48" s="83">
        <v>431</v>
      </c>
      <c r="AD48" s="83">
        <v>0</v>
      </c>
      <c r="AE48" s="83">
        <v>0</v>
      </c>
      <c r="AF48" s="83">
        <v>75</v>
      </c>
      <c r="AG48" s="83">
        <v>7</v>
      </c>
      <c r="AH48" s="83">
        <v>7</v>
      </c>
      <c r="AI48" s="83">
        <v>187</v>
      </c>
      <c r="AJ48" s="83">
        <v>21</v>
      </c>
      <c r="AK48" s="83">
        <v>1035</v>
      </c>
      <c r="AL48" s="83">
        <v>15</v>
      </c>
      <c r="AM48" s="83">
        <v>15</v>
      </c>
      <c r="AN48" s="83">
        <v>683</v>
      </c>
      <c r="AO48" s="83">
        <v>683</v>
      </c>
      <c r="AP48" s="83">
        <v>3</v>
      </c>
      <c r="AQ48" s="83">
        <v>0</v>
      </c>
      <c r="AR48" s="83">
        <v>269</v>
      </c>
      <c r="AS48" s="83">
        <v>114</v>
      </c>
      <c r="AT48" s="83">
        <v>6</v>
      </c>
      <c r="AU48" s="83">
        <v>131</v>
      </c>
      <c r="AV48" s="83">
        <v>104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178</v>
      </c>
      <c r="D49" s="83">
        <v>53</v>
      </c>
      <c r="E49" s="83">
        <v>20</v>
      </c>
      <c r="F49" s="83">
        <v>65</v>
      </c>
      <c r="G49" s="83">
        <v>459</v>
      </c>
      <c r="H49" s="83">
        <v>86</v>
      </c>
      <c r="I49" s="83">
        <v>8</v>
      </c>
      <c r="J49" s="83">
        <v>23</v>
      </c>
      <c r="K49" s="83">
        <v>4</v>
      </c>
      <c r="L49" s="83">
        <v>104</v>
      </c>
      <c r="M49" s="83">
        <v>2708</v>
      </c>
      <c r="N49" s="102">
        <f t="shared" si="0"/>
        <v>3249.6</v>
      </c>
      <c r="O49" s="83">
        <v>325</v>
      </c>
      <c r="P49" s="83">
        <v>480</v>
      </c>
      <c r="Q49" s="83">
        <v>1020</v>
      </c>
      <c r="R49" s="83">
        <v>991</v>
      </c>
      <c r="S49" s="83">
        <v>50</v>
      </c>
      <c r="T49" s="83">
        <v>2309</v>
      </c>
      <c r="U49" s="83">
        <v>3296</v>
      </c>
      <c r="V49" s="83">
        <v>70</v>
      </c>
      <c r="W49" s="83">
        <v>780</v>
      </c>
      <c r="X49" s="83">
        <v>122</v>
      </c>
      <c r="Y49" s="83">
        <v>31</v>
      </c>
      <c r="Z49" s="83">
        <v>681</v>
      </c>
      <c r="AA49" s="83">
        <v>1140</v>
      </c>
      <c r="AB49" s="83">
        <v>24</v>
      </c>
      <c r="AC49" s="83">
        <v>903</v>
      </c>
      <c r="AD49" s="83">
        <v>3</v>
      </c>
      <c r="AE49" s="83">
        <v>0</v>
      </c>
      <c r="AF49" s="83">
        <v>63</v>
      </c>
      <c r="AG49" s="83">
        <v>9</v>
      </c>
      <c r="AH49" s="83">
        <v>0</v>
      </c>
      <c r="AI49" s="83">
        <v>1046</v>
      </c>
      <c r="AJ49" s="83">
        <v>14</v>
      </c>
      <c r="AK49" s="83">
        <v>2137</v>
      </c>
      <c r="AL49" s="83">
        <v>84</v>
      </c>
      <c r="AM49" s="83">
        <v>84</v>
      </c>
      <c r="AN49" s="83">
        <v>1234</v>
      </c>
      <c r="AO49" s="83">
        <v>1234</v>
      </c>
      <c r="AP49" s="83">
        <v>3</v>
      </c>
      <c r="AQ49" s="83">
        <v>12</v>
      </c>
      <c r="AR49" s="83">
        <v>483</v>
      </c>
      <c r="AS49" s="83">
        <v>67</v>
      </c>
      <c r="AT49" s="83">
        <v>12</v>
      </c>
      <c r="AU49" s="83">
        <v>136</v>
      </c>
      <c r="AV49" s="83">
        <v>41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29</v>
      </c>
      <c r="D50" s="83">
        <v>23</v>
      </c>
      <c r="E50" s="83">
        <v>0</v>
      </c>
      <c r="F50" s="83">
        <v>15</v>
      </c>
      <c r="G50" s="83">
        <v>99</v>
      </c>
      <c r="H50" s="83">
        <v>43</v>
      </c>
      <c r="I50" s="83">
        <v>0</v>
      </c>
      <c r="J50" s="83">
        <v>16</v>
      </c>
      <c r="K50" s="83">
        <v>12</v>
      </c>
      <c r="L50" s="83">
        <v>30</v>
      </c>
      <c r="M50" s="83">
        <v>887</v>
      </c>
      <c r="N50" s="102">
        <f t="shared" si="0"/>
        <v>1064.3999999999999</v>
      </c>
      <c r="O50" s="83">
        <v>238</v>
      </c>
      <c r="P50" s="83">
        <v>98</v>
      </c>
      <c r="Q50" s="83">
        <v>1168</v>
      </c>
      <c r="R50" s="83">
        <v>1029</v>
      </c>
      <c r="S50" s="83">
        <v>49</v>
      </c>
      <c r="T50" s="83">
        <v>1139</v>
      </c>
      <c r="U50" s="83">
        <v>1430</v>
      </c>
      <c r="V50" s="83">
        <v>79</v>
      </c>
      <c r="W50" s="83">
        <v>697</v>
      </c>
      <c r="X50" s="83">
        <v>38</v>
      </c>
      <c r="Y50" s="83">
        <v>2</v>
      </c>
      <c r="Z50" s="83">
        <v>149</v>
      </c>
      <c r="AA50" s="83">
        <v>173</v>
      </c>
      <c r="AB50" s="83">
        <v>14</v>
      </c>
      <c r="AC50" s="83">
        <v>235</v>
      </c>
      <c r="AD50" s="83">
        <v>5</v>
      </c>
      <c r="AE50" s="83">
        <v>0</v>
      </c>
      <c r="AF50" s="83">
        <v>56</v>
      </c>
      <c r="AG50" s="83">
        <v>2</v>
      </c>
      <c r="AH50" s="83">
        <v>1</v>
      </c>
      <c r="AI50" s="83">
        <v>220</v>
      </c>
      <c r="AJ50" s="83">
        <v>10</v>
      </c>
      <c r="AK50" s="83">
        <v>510</v>
      </c>
      <c r="AL50" s="83">
        <v>3</v>
      </c>
      <c r="AM50" s="83">
        <v>3</v>
      </c>
      <c r="AN50" s="83">
        <v>1012</v>
      </c>
      <c r="AO50" s="83">
        <v>1012</v>
      </c>
      <c r="AP50" s="83">
        <v>0</v>
      </c>
      <c r="AQ50" s="83">
        <v>0</v>
      </c>
      <c r="AR50" s="83">
        <v>346</v>
      </c>
      <c r="AS50" s="83">
        <v>44</v>
      </c>
      <c r="AT50" s="83">
        <v>0</v>
      </c>
      <c r="AU50" s="83">
        <v>118</v>
      </c>
      <c r="AV50" s="83">
        <v>16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68</v>
      </c>
      <c r="D51" s="83">
        <v>83</v>
      </c>
      <c r="E51" s="83">
        <v>1</v>
      </c>
      <c r="F51" s="83">
        <v>34</v>
      </c>
      <c r="G51" s="83">
        <v>217</v>
      </c>
      <c r="H51" s="83">
        <v>66</v>
      </c>
      <c r="I51" s="83">
        <v>1</v>
      </c>
      <c r="J51" s="83">
        <v>16</v>
      </c>
      <c r="K51" s="83">
        <v>3</v>
      </c>
      <c r="L51" s="83">
        <v>24</v>
      </c>
      <c r="M51" s="83">
        <v>1398</v>
      </c>
      <c r="N51" s="102">
        <f t="shared" si="0"/>
        <v>1677.6</v>
      </c>
      <c r="O51" s="83">
        <v>141</v>
      </c>
      <c r="P51" s="83">
        <v>72</v>
      </c>
      <c r="Q51" s="83">
        <v>1142</v>
      </c>
      <c r="R51" s="83">
        <v>833</v>
      </c>
      <c r="S51" s="83">
        <v>10</v>
      </c>
      <c r="T51" s="83">
        <v>1002</v>
      </c>
      <c r="U51" s="83">
        <v>1335</v>
      </c>
      <c r="V51" s="83">
        <v>60</v>
      </c>
      <c r="W51" s="83">
        <v>546</v>
      </c>
      <c r="X51" s="83">
        <v>8</v>
      </c>
      <c r="Y51" s="83">
        <v>2</v>
      </c>
      <c r="Z51" s="83">
        <v>147</v>
      </c>
      <c r="AA51" s="83">
        <v>207</v>
      </c>
      <c r="AB51" s="83">
        <v>4</v>
      </c>
      <c r="AC51" s="83">
        <v>303</v>
      </c>
      <c r="AD51" s="83">
        <v>0</v>
      </c>
      <c r="AE51" s="83">
        <v>0</v>
      </c>
      <c r="AF51" s="83">
        <v>132</v>
      </c>
      <c r="AG51" s="83">
        <v>3</v>
      </c>
      <c r="AH51" s="83">
        <v>9</v>
      </c>
      <c r="AI51" s="83">
        <v>332</v>
      </c>
      <c r="AJ51" s="83">
        <v>19</v>
      </c>
      <c r="AK51" s="83">
        <v>936</v>
      </c>
      <c r="AL51" s="83">
        <v>23</v>
      </c>
      <c r="AM51" s="83">
        <v>23</v>
      </c>
      <c r="AN51" s="83">
        <v>587</v>
      </c>
      <c r="AO51" s="83">
        <v>587</v>
      </c>
      <c r="AP51" s="83">
        <v>0</v>
      </c>
      <c r="AQ51" s="83">
        <v>26</v>
      </c>
      <c r="AR51" s="83">
        <v>35</v>
      </c>
      <c r="AS51" s="83">
        <v>25</v>
      </c>
      <c r="AT51" s="83">
        <v>13</v>
      </c>
      <c r="AU51" s="83">
        <v>19</v>
      </c>
      <c r="AV51" s="83">
        <v>23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4</v>
      </c>
      <c r="D52" s="83">
        <v>2</v>
      </c>
      <c r="E52" s="83">
        <v>0</v>
      </c>
      <c r="F52" s="83">
        <v>3</v>
      </c>
      <c r="G52" s="83">
        <v>8</v>
      </c>
      <c r="H52" s="83">
        <v>3</v>
      </c>
      <c r="I52" s="83">
        <v>0</v>
      </c>
      <c r="J52" s="83">
        <v>8</v>
      </c>
      <c r="K52" s="83">
        <v>0</v>
      </c>
      <c r="L52" s="83">
        <v>9</v>
      </c>
      <c r="M52" s="83">
        <v>218</v>
      </c>
      <c r="N52" s="102">
        <f t="shared" si="0"/>
        <v>261.59999999999997</v>
      </c>
      <c r="O52" s="83">
        <v>48</v>
      </c>
      <c r="P52" s="83">
        <v>21</v>
      </c>
      <c r="Q52" s="83">
        <v>120</v>
      </c>
      <c r="R52" s="83">
        <v>461</v>
      </c>
      <c r="S52" s="83">
        <v>1</v>
      </c>
      <c r="T52" s="83">
        <v>258</v>
      </c>
      <c r="U52" s="83">
        <v>638</v>
      </c>
      <c r="V52" s="83">
        <v>35</v>
      </c>
      <c r="W52" s="83">
        <v>95</v>
      </c>
      <c r="X52" s="83">
        <v>19</v>
      </c>
      <c r="Y52" s="83">
        <v>0</v>
      </c>
      <c r="Z52" s="83">
        <v>93</v>
      </c>
      <c r="AA52" s="83">
        <v>116</v>
      </c>
      <c r="AB52" s="83">
        <v>2</v>
      </c>
      <c r="AC52" s="83">
        <v>104</v>
      </c>
      <c r="AD52" s="83">
        <v>0</v>
      </c>
      <c r="AE52" s="83">
        <v>0</v>
      </c>
      <c r="AF52" s="83">
        <v>3</v>
      </c>
      <c r="AG52" s="83">
        <v>0</v>
      </c>
      <c r="AH52" s="83">
        <v>0</v>
      </c>
      <c r="AI52" s="83">
        <v>35</v>
      </c>
      <c r="AJ52" s="83">
        <v>12</v>
      </c>
      <c r="AK52" s="83">
        <v>57</v>
      </c>
      <c r="AL52" s="83">
        <v>1</v>
      </c>
      <c r="AM52" s="83">
        <v>1</v>
      </c>
      <c r="AN52" s="83">
        <v>149</v>
      </c>
      <c r="AO52" s="83">
        <v>111</v>
      </c>
      <c r="AP52" s="83">
        <v>0</v>
      </c>
      <c r="AQ52" s="83">
        <v>0</v>
      </c>
      <c r="AR52" s="83">
        <v>79</v>
      </c>
      <c r="AS52" s="83">
        <v>16</v>
      </c>
      <c r="AT52" s="83">
        <v>0</v>
      </c>
      <c r="AU52" s="83">
        <v>20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25</v>
      </c>
      <c r="D53" s="83">
        <v>3</v>
      </c>
      <c r="E53" s="83">
        <v>2</v>
      </c>
      <c r="F53" s="83">
        <v>9</v>
      </c>
      <c r="G53" s="83">
        <v>28</v>
      </c>
      <c r="H53" s="83">
        <v>8</v>
      </c>
      <c r="I53" s="83">
        <v>0</v>
      </c>
      <c r="J53" s="83">
        <v>7</v>
      </c>
      <c r="K53" s="83">
        <v>1</v>
      </c>
      <c r="L53" s="83">
        <v>16</v>
      </c>
      <c r="M53" s="83">
        <v>567</v>
      </c>
      <c r="N53" s="102">
        <f t="shared" si="0"/>
        <v>680.4</v>
      </c>
      <c r="O53" s="83">
        <v>124</v>
      </c>
      <c r="P53" s="83">
        <v>64</v>
      </c>
      <c r="Q53" s="83">
        <v>451</v>
      </c>
      <c r="R53" s="83">
        <v>210</v>
      </c>
      <c r="S53" s="83">
        <v>16</v>
      </c>
      <c r="T53" s="83">
        <v>908</v>
      </c>
      <c r="U53" s="83">
        <v>609</v>
      </c>
      <c r="V53" s="83">
        <v>33</v>
      </c>
      <c r="W53" s="83">
        <v>165</v>
      </c>
      <c r="X53" s="83">
        <v>22</v>
      </c>
      <c r="Y53" s="83">
        <v>5</v>
      </c>
      <c r="Z53" s="83">
        <v>229</v>
      </c>
      <c r="AA53" s="83">
        <v>410</v>
      </c>
      <c r="AB53" s="83">
        <v>2</v>
      </c>
      <c r="AC53" s="83">
        <v>197</v>
      </c>
      <c r="AD53" s="83">
        <v>0</v>
      </c>
      <c r="AE53" s="83">
        <v>0</v>
      </c>
      <c r="AF53" s="83">
        <v>27</v>
      </c>
      <c r="AG53" s="83">
        <v>0</v>
      </c>
      <c r="AH53" s="83">
        <v>0</v>
      </c>
      <c r="AI53" s="83">
        <v>110</v>
      </c>
      <c r="AJ53" s="83">
        <v>13</v>
      </c>
      <c r="AK53" s="83">
        <v>282</v>
      </c>
      <c r="AL53" s="83">
        <v>6</v>
      </c>
      <c r="AM53" s="83">
        <v>6</v>
      </c>
      <c r="AN53" s="83">
        <v>369</v>
      </c>
      <c r="AO53" s="83">
        <v>369</v>
      </c>
      <c r="AP53" s="83">
        <v>0</v>
      </c>
      <c r="AQ53" s="83">
        <v>0</v>
      </c>
      <c r="AR53" s="83">
        <v>117</v>
      </c>
      <c r="AS53" s="83">
        <v>96</v>
      </c>
      <c r="AT53" s="83">
        <v>1</v>
      </c>
      <c r="AU53" s="83">
        <v>63</v>
      </c>
      <c r="AV53" s="83">
        <v>15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9</v>
      </c>
      <c r="D54" s="83">
        <v>2</v>
      </c>
      <c r="E54" s="83">
        <v>0</v>
      </c>
      <c r="F54" s="83">
        <v>1</v>
      </c>
      <c r="G54" s="83">
        <v>27</v>
      </c>
      <c r="H54" s="83">
        <v>13</v>
      </c>
      <c r="I54" s="83">
        <v>1</v>
      </c>
      <c r="J54" s="83">
        <v>3</v>
      </c>
      <c r="K54" s="83">
        <v>1</v>
      </c>
      <c r="L54" s="83">
        <v>9</v>
      </c>
      <c r="M54" s="83">
        <v>227</v>
      </c>
      <c r="N54" s="102">
        <f t="shared" si="0"/>
        <v>272.39999999999998</v>
      </c>
      <c r="O54" s="83">
        <v>42</v>
      </c>
      <c r="P54" s="83">
        <v>20</v>
      </c>
      <c r="Q54" s="83">
        <v>183</v>
      </c>
      <c r="R54" s="83">
        <v>126</v>
      </c>
      <c r="S54" s="83">
        <v>6</v>
      </c>
      <c r="T54" s="83">
        <v>251</v>
      </c>
      <c r="U54" s="83">
        <v>234</v>
      </c>
      <c r="V54" s="83">
        <v>3</v>
      </c>
      <c r="W54" s="83">
        <v>98</v>
      </c>
      <c r="X54" s="83">
        <v>24</v>
      </c>
      <c r="Y54" s="83">
        <v>9</v>
      </c>
      <c r="Z54" s="83">
        <v>96</v>
      </c>
      <c r="AA54" s="83">
        <v>70</v>
      </c>
      <c r="AB54" s="83">
        <v>1</v>
      </c>
      <c r="AC54" s="83">
        <v>96</v>
      </c>
      <c r="AD54" s="83">
        <v>0</v>
      </c>
      <c r="AE54" s="83">
        <v>0</v>
      </c>
      <c r="AF54" s="83">
        <v>11</v>
      </c>
      <c r="AG54" s="83">
        <v>0</v>
      </c>
      <c r="AH54" s="83">
        <v>0</v>
      </c>
      <c r="AI54" s="83">
        <v>61</v>
      </c>
      <c r="AJ54" s="83">
        <v>5</v>
      </c>
      <c r="AK54" s="83">
        <v>97</v>
      </c>
      <c r="AL54" s="83">
        <v>11</v>
      </c>
      <c r="AM54" s="83">
        <v>11</v>
      </c>
      <c r="AN54" s="83">
        <v>147</v>
      </c>
      <c r="AO54" s="83">
        <v>147</v>
      </c>
      <c r="AP54" s="83">
        <v>0</v>
      </c>
      <c r="AQ54" s="83">
        <v>0</v>
      </c>
      <c r="AR54" s="83">
        <v>59</v>
      </c>
      <c r="AS54" s="83">
        <v>14</v>
      </c>
      <c r="AT54" s="83">
        <v>1</v>
      </c>
      <c r="AU54" s="83">
        <v>24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10</v>
      </c>
      <c r="D55" s="83">
        <v>9</v>
      </c>
      <c r="E55" s="83">
        <v>3</v>
      </c>
      <c r="F55" s="83">
        <v>10</v>
      </c>
      <c r="G55" s="83">
        <v>35</v>
      </c>
      <c r="H55" s="83">
        <v>24</v>
      </c>
      <c r="I55" s="83">
        <v>1</v>
      </c>
      <c r="J55" s="83">
        <v>10</v>
      </c>
      <c r="K55" s="83">
        <v>2</v>
      </c>
      <c r="L55" s="83">
        <v>14</v>
      </c>
      <c r="M55" s="83">
        <v>276</v>
      </c>
      <c r="N55" s="102">
        <f t="shared" si="0"/>
        <v>331.2</v>
      </c>
      <c r="O55" s="83">
        <v>46</v>
      </c>
      <c r="P55" s="83">
        <v>27</v>
      </c>
      <c r="Q55" s="83">
        <v>185</v>
      </c>
      <c r="R55" s="83">
        <v>183</v>
      </c>
      <c r="S55" s="83">
        <v>13</v>
      </c>
      <c r="T55" s="83">
        <v>579</v>
      </c>
      <c r="U55" s="83">
        <v>478</v>
      </c>
      <c r="V55" s="83">
        <v>14</v>
      </c>
      <c r="W55" s="83">
        <v>267</v>
      </c>
      <c r="X55" s="83">
        <v>20</v>
      </c>
      <c r="Y55" s="83">
        <v>6</v>
      </c>
      <c r="Z55" s="83">
        <v>181</v>
      </c>
      <c r="AA55" s="83">
        <v>342</v>
      </c>
      <c r="AB55" s="83">
        <v>1</v>
      </c>
      <c r="AC55" s="83">
        <v>314</v>
      </c>
      <c r="AD55" s="83">
        <v>2</v>
      </c>
      <c r="AE55" s="83">
        <v>0</v>
      </c>
      <c r="AF55" s="83">
        <v>3</v>
      </c>
      <c r="AG55" s="83">
        <v>2</v>
      </c>
      <c r="AH55" s="83">
        <v>0</v>
      </c>
      <c r="AI55" s="83">
        <v>48</v>
      </c>
      <c r="AJ55" s="83">
        <v>1</v>
      </c>
      <c r="AK55" s="83">
        <v>190</v>
      </c>
      <c r="AL55" s="83">
        <v>3</v>
      </c>
      <c r="AM55" s="83">
        <v>3</v>
      </c>
      <c r="AN55" s="83">
        <v>405</v>
      </c>
      <c r="AO55" s="83">
        <v>405</v>
      </c>
      <c r="AP55" s="83">
        <v>0</v>
      </c>
      <c r="AQ55" s="83">
        <v>0</v>
      </c>
      <c r="AR55" s="83">
        <v>168</v>
      </c>
      <c r="AS55" s="83">
        <v>27</v>
      </c>
      <c r="AT55" s="83">
        <v>0</v>
      </c>
      <c r="AU55" s="83">
        <v>69</v>
      </c>
      <c r="AV55" s="83">
        <v>9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13</v>
      </c>
      <c r="D56" s="83">
        <v>5</v>
      </c>
      <c r="E56" s="83">
        <v>2</v>
      </c>
      <c r="F56" s="83">
        <v>14</v>
      </c>
      <c r="G56" s="83">
        <v>19</v>
      </c>
      <c r="H56" s="83">
        <v>19</v>
      </c>
      <c r="I56" s="83">
        <v>0</v>
      </c>
      <c r="J56" s="83">
        <v>12</v>
      </c>
      <c r="K56" s="83">
        <v>2</v>
      </c>
      <c r="L56" s="83">
        <v>18</v>
      </c>
      <c r="M56" s="83">
        <v>233</v>
      </c>
      <c r="N56" s="102">
        <f t="shared" si="0"/>
        <v>279.59999999999997</v>
      </c>
      <c r="O56" s="83">
        <v>41</v>
      </c>
      <c r="P56" s="83">
        <v>17</v>
      </c>
      <c r="Q56" s="83">
        <v>170</v>
      </c>
      <c r="R56" s="83">
        <v>111</v>
      </c>
      <c r="S56" s="83">
        <v>5</v>
      </c>
      <c r="T56" s="83">
        <v>466</v>
      </c>
      <c r="U56" s="83">
        <v>352</v>
      </c>
      <c r="V56" s="83">
        <v>13</v>
      </c>
      <c r="W56" s="83">
        <v>80</v>
      </c>
      <c r="X56" s="83">
        <v>16</v>
      </c>
      <c r="Y56" s="83">
        <v>7</v>
      </c>
      <c r="Z56" s="83">
        <v>116</v>
      </c>
      <c r="AA56" s="83">
        <v>196</v>
      </c>
      <c r="AB56" s="83">
        <v>5</v>
      </c>
      <c r="AC56" s="83">
        <v>93</v>
      </c>
      <c r="AD56" s="83">
        <v>0</v>
      </c>
      <c r="AE56" s="83">
        <v>0</v>
      </c>
      <c r="AF56" s="83">
        <v>7</v>
      </c>
      <c r="AG56" s="83">
        <v>0</v>
      </c>
      <c r="AH56" s="83">
        <v>0</v>
      </c>
      <c r="AI56" s="83">
        <v>49</v>
      </c>
      <c r="AJ56" s="83">
        <v>1</v>
      </c>
      <c r="AK56" s="83">
        <v>143</v>
      </c>
      <c r="AL56" s="83">
        <v>5</v>
      </c>
      <c r="AM56" s="83">
        <v>5</v>
      </c>
      <c r="AN56" s="83">
        <v>167</v>
      </c>
      <c r="AO56" s="83">
        <v>167</v>
      </c>
      <c r="AP56" s="83">
        <v>0</v>
      </c>
      <c r="AQ56" s="83">
        <v>0</v>
      </c>
      <c r="AR56" s="83">
        <v>34</v>
      </c>
      <c r="AS56" s="83">
        <v>45</v>
      </c>
      <c r="AT56" s="83">
        <v>3</v>
      </c>
      <c r="AU56" s="83">
        <v>39</v>
      </c>
      <c r="AV56" s="83">
        <v>2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103</v>
      </c>
      <c r="D57" s="83">
        <v>42</v>
      </c>
      <c r="E57" s="83">
        <v>18</v>
      </c>
      <c r="F57" s="83">
        <v>64</v>
      </c>
      <c r="G57" s="83">
        <v>229</v>
      </c>
      <c r="H57" s="83">
        <v>107</v>
      </c>
      <c r="I57" s="83">
        <v>8</v>
      </c>
      <c r="J57" s="83">
        <v>44</v>
      </c>
      <c r="K57" s="83">
        <v>31</v>
      </c>
      <c r="L57" s="83">
        <v>123</v>
      </c>
      <c r="M57" s="83">
        <v>2919</v>
      </c>
      <c r="N57" s="102">
        <f t="shared" si="0"/>
        <v>3502.7999999999997</v>
      </c>
      <c r="O57" s="83">
        <v>393</v>
      </c>
      <c r="P57" s="83">
        <v>404</v>
      </c>
      <c r="Q57" s="83">
        <v>4262</v>
      </c>
      <c r="R57" s="83">
        <v>4329</v>
      </c>
      <c r="S57" s="83">
        <v>108</v>
      </c>
      <c r="T57" s="83">
        <v>4856</v>
      </c>
      <c r="U57" s="83">
        <v>7091</v>
      </c>
      <c r="V57" s="83">
        <v>346</v>
      </c>
      <c r="W57" s="83">
        <v>2006</v>
      </c>
      <c r="X57" s="83">
        <v>126</v>
      </c>
      <c r="Y57" s="83">
        <v>39</v>
      </c>
      <c r="Z57" s="83">
        <v>700</v>
      </c>
      <c r="AA57" s="83">
        <v>1247</v>
      </c>
      <c r="AB57" s="83">
        <v>56</v>
      </c>
      <c r="AC57" s="83">
        <v>1071</v>
      </c>
      <c r="AD57" s="83">
        <v>4</v>
      </c>
      <c r="AE57" s="83">
        <v>0</v>
      </c>
      <c r="AF57" s="83">
        <v>26</v>
      </c>
      <c r="AG57" s="83">
        <v>26</v>
      </c>
      <c r="AH57" s="83">
        <v>1</v>
      </c>
      <c r="AI57" s="83">
        <v>509</v>
      </c>
      <c r="AJ57" s="83">
        <v>17</v>
      </c>
      <c r="AK57" s="83">
        <v>1392</v>
      </c>
      <c r="AL57" s="83">
        <v>14</v>
      </c>
      <c r="AM57" s="83">
        <v>14</v>
      </c>
      <c r="AN57" s="83">
        <v>3430</v>
      </c>
      <c r="AO57" s="83">
        <v>3430</v>
      </c>
      <c r="AP57" s="83">
        <v>1</v>
      </c>
      <c r="AQ57" s="83">
        <v>4</v>
      </c>
      <c r="AR57" s="83">
        <v>844</v>
      </c>
      <c r="AS57" s="83">
        <v>89</v>
      </c>
      <c r="AT57" s="83">
        <v>13</v>
      </c>
      <c r="AU57" s="83">
        <v>258</v>
      </c>
      <c r="AV57" s="83">
        <v>105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2</v>
      </c>
      <c r="D58" s="83">
        <v>1</v>
      </c>
      <c r="E58" s="83">
        <v>0</v>
      </c>
      <c r="F58" s="83">
        <v>2</v>
      </c>
      <c r="G58" s="83">
        <v>5</v>
      </c>
      <c r="H58" s="83">
        <v>2</v>
      </c>
      <c r="I58" s="83">
        <v>0</v>
      </c>
      <c r="J58" s="83">
        <v>1</v>
      </c>
      <c r="K58" s="83">
        <v>0</v>
      </c>
      <c r="L58" s="83">
        <v>8</v>
      </c>
      <c r="M58" s="83">
        <v>119</v>
      </c>
      <c r="N58" s="102">
        <f t="shared" si="0"/>
        <v>142.79999999999998</v>
      </c>
      <c r="O58" s="83">
        <v>10</v>
      </c>
      <c r="P58" s="83">
        <v>22</v>
      </c>
      <c r="Q58" s="83">
        <v>45</v>
      </c>
      <c r="R58" s="83">
        <v>29</v>
      </c>
      <c r="S58" s="83">
        <v>5</v>
      </c>
      <c r="T58" s="83">
        <v>135</v>
      </c>
      <c r="U58" s="83">
        <v>122</v>
      </c>
      <c r="V58" s="83">
        <v>6</v>
      </c>
      <c r="W58" s="83">
        <v>39</v>
      </c>
      <c r="X58" s="83">
        <v>2</v>
      </c>
      <c r="Y58" s="83">
        <v>1</v>
      </c>
      <c r="Z58" s="83">
        <v>24</v>
      </c>
      <c r="AA58" s="83">
        <v>70</v>
      </c>
      <c r="AB58" s="83">
        <v>0</v>
      </c>
      <c r="AC58" s="83">
        <v>39</v>
      </c>
      <c r="AD58" s="83">
        <v>0</v>
      </c>
      <c r="AE58" s="83">
        <v>0</v>
      </c>
      <c r="AF58" s="83">
        <v>3</v>
      </c>
      <c r="AG58" s="83">
        <v>0</v>
      </c>
      <c r="AH58" s="83">
        <v>0</v>
      </c>
      <c r="AI58" s="83">
        <v>6</v>
      </c>
      <c r="AJ58" s="83">
        <v>0</v>
      </c>
      <c r="AK58" s="83">
        <v>54</v>
      </c>
      <c r="AL58" s="83">
        <v>1</v>
      </c>
      <c r="AM58" s="83">
        <v>1</v>
      </c>
      <c r="AN58" s="83">
        <v>99</v>
      </c>
      <c r="AO58" s="83">
        <v>99</v>
      </c>
      <c r="AP58" s="83">
        <v>0</v>
      </c>
      <c r="AQ58" s="83">
        <v>0</v>
      </c>
      <c r="AR58" s="83">
        <v>24</v>
      </c>
      <c r="AS58" s="83">
        <v>5</v>
      </c>
      <c r="AT58" s="83">
        <v>0</v>
      </c>
      <c r="AU58" s="83">
        <v>9</v>
      </c>
      <c r="AV58" s="83">
        <v>0</v>
      </c>
      <c r="AW58" s="82">
        <v>71161</v>
      </c>
    </row>
    <row r="59" spans="1:51" x14ac:dyDescent="0.2">
      <c r="A59" s="58" t="s">
        <v>73</v>
      </c>
      <c r="B59" s="58" t="s">
        <v>22</v>
      </c>
      <c r="C59" s="98">
        <v>2165</v>
      </c>
      <c r="D59">
        <v>564</v>
      </c>
      <c r="E59">
        <v>213</v>
      </c>
      <c r="F59">
        <v>801</v>
      </c>
      <c r="G59" s="83">
        <v>3691</v>
      </c>
      <c r="H59" s="83">
        <v>1327</v>
      </c>
      <c r="I59" s="83">
        <v>94</v>
      </c>
      <c r="J59" s="83">
        <v>750</v>
      </c>
      <c r="K59" s="83">
        <v>246</v>
      </c>
      <c r="L59" s="83">
        <v>1300</v>
      </c>
      <c r="M59" s="83">
        <v>23220</v>
      </c>
      <c r="N59" s="102">
        <f t="shared" si="0"/>
        <v>27864</v>
      </c>
      <c r="O59" s="83">
        <v>1760</v>
      </c>
      <c r="P59" s="83">
        <v>3135</v>
      </c>
      <c r="Q59" s="98">
        <v>17467</v>
      </c>
      <c r="R59" s="98">
        <v>23228</v>
      </c>
      <c r="S59" s="98">
        <v>1034</v>
      </c>
      <c r="T59" s="98">
        <v>28388</v>
      </c>
      <c r="U59" s="98">
        <v>50035</v>
      </c>
      <c r="V59" s="98">
        <v>1839</v>
      </c>
      <c r="W59" s="98">
        <v>6883</v>
      </c>
      <c r="X59" s="98">
        <v>1703</v>
      </c>
      <c r="Y59">
        <v>170</v>
      </c>
      <c r="Z59" s="98">
        <v>5011</v>
      </c>
      <c r="AA59" s="98">
        <v>8036</v>
      </c>
      <c r="AB59">
        <v>365</v>
      </c>
      <c r="AC59" s="98">
        <v>7701</v>
      </c>
      <c r="AD59">
        <v>56</v>
      </c>
      <c r="AE59">
        <v>7</v>
      </c>
      <c r="AF59">
        <v>525</v>
      </c>
      <c r="AG59">
        <v>39</v>
      </c>
      <c r="AH59">
        <v>2</v>
      </c>
      <c r="AI59" s="98">
        <v>4234</v>
      </c>
      <c r="AJ59">
        <v>69</v>
      </c>
      <c r="AK59" s="98">
        <v>11116</v>
      </c>
      <c r="AL59">
        <v>377</v>
      </c>
      <c r="AM59">
        <v>377</v>
      </c>
      <c r="AN59" s="98">
        <v>16581</v>
      </c>
      <c r="AO59" s="98">
        <v>16581</v>
      </c>
      <c r="AP59">
        <v>18</v>
      </c>
      <c r="AQ59">
        <v>20</v>
      </c>
      <c r="AR59" s="98">
        <v>2990</v>
      </c>
      <c r="AS59">
        <v>425</v>
      </c>
      <c r="AT59">
        <v>58</v>
      </c>
      <c r="AU59" s="98">
        <v>1422</v>
      </c>
      <c r="AV59">
        <v>555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1</v>
      </c>
      <c r="D60" s="83">
        <v>0</v>
      </c>
      <c r="E60" s="83">
        <v>0</v>
      </c>
      <c r="F60" s="83">
        <v>4</v>
      </c>
      <c r="G60" s="83">
        <v>2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55</v>
      </c>
      <c r="N60" s="102">
        <f t="shared" si="0"/>
        <v>66</v>
      </c>
      <c r="O60" s="83">
        <v>3</v>
      </c>
      <c r="P60" s="83">
        <v>4</v>
      </c>
      <c r="Q60" s="83">
        <v>11</v>
      </c>
      <c r="R60" s="83">
        <v>19</v>
      </c>
      <c r="S60" s="83">
        <v>2</v>
      </c>
      <c r="T60" s="83">
        <v>123</v>
      </c>
      <c r="U60" s="83">
        <v>105</v>
      </c>
      <c r="V60" s="83">
        <v>2</v>
      </c>
      <c r="W60" s="83">
        <v>6</v>
      </c>
      <c r="X60" s="83">
        <v>0</v>
      </c>
      <c r="Y60" s="83">
        <v>0</v>
      </c>
      <c r="Z60" s="83">
        <v>0</v>
      </c>
      <c r="AA60" s="83">
        <v>39</v>
      </c>
      <c r="AB60" s="83">
        <v>0</v>
      </c>
      <c r="AC60" s="83">
        <v>18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2</v>
      </c>
      <c r="AJ60" s="83">
        <v>0</v>
      </c>
      <c r="AK60" s="83">
        <v>52</v>
      </c>
      <c r="AL60" s="83">
        <v>0</v>
      </c>
      <c r="AM60" s="83">
        <v>0</v>
      </c>
      <c r="AN60" s="83">
        <v>60</v>
      </c>
      <c r="AO60" s="83">
        <v>60</v>
      </c>
      <c r="AP60" s="83">
        <v>0</v>
      </c>
      <c r="AQ60" s="83">
        <v>0</v>
      </c>
      <c r="AR60" s="83">
        <v>8</v>
      </c>
      <c r="AS60" s="83">
        <v>6</v>
      </c>
      <c r="AT60" s="83">
        <v>0</v>
      </c>
      <c r="AU60" s="83">
        <v>7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46</v>
      </c>
      <c r="D61" s="83">
        <v>7</v>
      </c>
      <c r="E61" s="83">
        <v>4</v>
      </c>
      <c r="F61" s="83">
        <v>11</v>
      </c>
      <c r="G61" s="83">
        <v>66</v>
      </c>
      <c r="H61" s="83">
        <v>43</v>
      </c>
      <c r="I61" s="83">
        <v>1</v>
      </c>
      <c r="J61" s="83">
        <v>21</v>
      </c>
      <c r="K61" s="83">
        <v>1</v>
      </c>
      <c r="L61" s="83">
        <v>18</v>
      </c>
      <c r="M61" s="83">
        <v>755</v>
      </c>
      <c r="N61" s="102">
        <f t="shared" si="0"/>
        <v>906</v>
      </c>
      <c r="O61" s="83">
        <v>137</v>
      </c>
      <c r="P61" s="83">
        <v>52</v>
      </c>
      <c r="Q61" s="83">
        <v>424</v>
      </c>
      <c r="R61" s="83">
        <v>383</v>
      </c>
      <c r="S61" s="83">
        <v>9</v>
      </c>
      <c r="T61" s="83">
        <v>1067</v>
      </c>
      <c r="U61" s="83">
        <v>767</v>
      </c>
      <c r="V61" s="83">
        <v>24</v>
      </c>
      <c r="W61" s="83">
        <v>274</v>
      </c>
      <c r="X61" s="83">
        <v>43</v>
      </c>
      <c r="Y61" s="83">
        <v>7</v>
      </c>
      <c r="Z61" s="83">
        <v>254</v>
      </c>
      <c r="AA61" s="83">
        <v>632</v>
      </c>
      <c r="AB61" s="83">
        <v>4</v>
      </c>
      <c r="AC61" s="83">
        <v>401</v>
      </c>
      <c r="AD61" s="83">
        <v>1</v>
      </c>
      <c r="AE61" s="83">
        <v>0</v>
      </c>
      <c r="AF61" s="83">
        <v>45</v>
      </c>
      <c r="AG61" s="83">
        <v>4</v>
      </c>
      <c r="AH61" s="83">
        <v>0</v>
      </c>
      <c r="AI61" s="83">
        <v>173</v>
      </c>
      <c r="AJ61" s="83">
        <v>1</v>
      </c>
      <c r="AK61" s="83">
        <v>375</v>
      </c>
      <c r="AL61" s="83">
        <v>23</v>
      </c>
      <c r="AM61" s="83">
        <v>23</v>
      </c>
      <c r="AN61" s="83">
        <v>428</v>
      </c>
      <c r="AO61" s="83">
        <v>428</v>
      </c>
      <c r="AP61" s="83">
        <v>3</v>
      </c>
      <c r="AQ61" s="83">
        <v>4</v>
      </c>
      <c r="AR61" s="83">
        <v>175</v>
      </c>
      <c r="AS61" s="83">
        <v>126</v>
      </c>
      <c r="AT61" s="83">
        <v>3</v>
      </c>
      <c r="AU61" s="83">
        <v>167</v>
      </c>
      <c r="AV61" s="83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1" t="s">
        <v>123</v>
      </c>
      <c r="AY63" s="141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8174</v>
      </c>
      <c r="D64" s="62">
        <f t="shared" si="1"/>
        <v>3281</v>
      </c>
      <c r="E64" s="62">
        <f t="shared" si="1"/>
        <v>679</v>
      </c>
      <c r="F64" s="62">
        <f t="shared" si="1"/>
        <v>3544</v>
      </c>
      <c r="G64" s="62">
        <f t="shared" si="1"/>
        <v>15270</v>
      </c>
      <c r="H64" s="62">
        <f t="shared" si="1"/>
        <v>5580</v>
      </c>
      <c r="I64" s="62">
        <f t="shared" si="1"/>
        <v>285</v>
      </c>
      <c r="J64" s="62">
        <f t="shared" si="1"/>
        <v>2932</v>
      </c>
      <c r="K64" s="62">
        <f t="shared" ref="K64:L64" si="2">SUM(K3:K61)</f>
        <v>574</v>
      </c>
      <c r="L64" s="62">
        <f t="shared" si="2"/>
        <v>4499</v>
      </c>
      <c r="M64" s="62"/>
      <c r="N64" s="62">
        <f>SUM(N3:N61)</f>
        <v>129843.60000000002</v>
      </c>
      <c r="O64" s="62">
        <f>SUM(O3:O61)</f>
        <v>12908</v>
      </c>
      <c r="P64" s="62"/>
      <c r="Q64" s="64">
        <f t="shared" si="1"/>
        <v>82958</v>
      </c>
      <c r="R64" s="64">
        <f t="shared" si="1"/>
        <v>73261</v>
      </c>
      <c r="S64" s="64">
        <f t="shared" si="1"/>
        <v>2764</v>
      </c>
      <c r="T64" s="64">
        <f t="shared" si="1"/>
        <v>143906</v>
      </c>
      <c r="U64" s="64">
        <f t="shared" si="1"/>
        <v>158287</v>
      </c>
      <c r="V64" s="64">
        <f t="shared" si="1"/>
        <v>11399</v>
      </c>
      <c r="W64" s="64">
        <f t="shared" si="1"/>
        <v>40391</v>
      </c>
      <c r="X64" s="62">
        <f t="shared" si="1"/>
        <v>5622</v>
      </c>
      <c r="Y64" s="62">
        <f t="shared" si="1"/>
        <v>879</v>
      </c>
      <c r="Z64" s="62">
        <f t="shared" si="1"/>
        <v>27075</v>
      </c>
      <c r="AA64" s="62">
        <f t="shared" si="1"/>
        <v>53313</v>
      </c>
      <c r="AB64" s="64">
        <f t="shared" si="1"/>
        <v>1145</v>
      </c>
      <c r="AC64" s="64">
        <f t="shared" si="1"/>
        <v>35731</v>
      </c>
      <c r="AD64" s="62">
        <f t="shared" si="1"/>
        <v>216</v>
      </c>
      <c r="AE64" s="62">
        <f t="shared" si="1"/>
        <v>24</v>
      </c>
      <c r="AF64" s="62">
        <f t="shared" si="1"/>
        <v>4910</v>
      </c>
      <c r="AG64" s="62">
        <f t="shared" si="1"/>
        <v>316</v>
      </c>
      <c r="AH64" s="62">
        <f t="shared" si="1"/>
        <v>121</v>
      </c>
      <c r="AI64" s="62">
        <f t="shared" si="1"/>
        <v>25137</v>
      </c>
      <c r="AJ64" s="64">
        <f t="shared" si="1"/>
        <v>891</v>
      </c>
      <c r="AK64" s="62">
        <f t="shared" si="1"/>
        <v>64139</v>
      </c>
      <c r="AL64" s="62"/>
      <c r="AM64" s="62">
        <f>SUM(AM3:AM61)</f>
        <v>2263</v>
      </c>
      <c r="AN64" s="63"/>
      <c r="AO64" s="62">
        <f>SUM(AO3:AO61)</f>
        <v>70622</v>
      </c>
      <c r="AP64" s="62">
        <f t="shared" ref="AP64:AV64" si="3">SUM(AP3:AP61)</f>
        <v>149</v>
      </c>
      <c r="AQ64" s="62">
        <f t="shared" si="3"/>
        <v>296</v>
      </c>
      <c r="AR64" s="64">
        <f t="shared" si="3"/>
        <v>19697</v>
      </c>
      <c r="AS64" s="62">
        <f t="shared" si="3"/>
        <v>6855</v>
      </c>
      <c r="AT64" s="62">
        <f t="shared" si="3"/>
        <v>391</v>
      </c>
      <c r="AU64" s="62">
        <f t="shared" si="3"/>
        <v>9992</v>
      </c>
      <c r="AV64" s="64">
        <f t="shared" si="3"/>
        <v>2570</v>
      </c>
      <c r="AW64" s="99">
        <f>AW62/AW63</f>
        <v>0.67907894988052542</v>
      </c>
      <c r="AX64" s="141" t="s">
        <v>95</v>
      </c>
      <c r="AY64" s="141"/>
    </row>
    <row r="65" spans="1:49" ht="16" x14ac:dyDescent="0.2">
      <c r="A65" s="63"/>
      <c r="B65" s="70" t="s">
        <v>96</v>
      </c>
      <c r="C65" s="88">
        <f>C64/D64</f>
        <v>2.4913136238951541</v>
      </c>
      <c r="D65" s="76">
        <f>D64/D64</f>
        <v>1</v>
      </c>
      <c r="E65" s="88">
        <f>E64/D64</f>
        <v>0.20694910088387686</v>
      </c>
      <c r="F65" s="88">
        <f>F64/D64</f>
        <v>1.0801584882657727</v>
      </c>
      <c r="G65" s="88">
        <f>G64/H64</f>
        <v>2.736559139784946</v>
      </c>
      <c r="H65" s="76">
        <f>H64/H64</f>
        <v>1</v>
      </c>
      <c r="I65" s="88">
        <f>I64/H64</f>
        <v>5.1075268817204304E-2</v>
      </c>
      <c r="J65" s="88">
        <f>J64/H64</f>
        <v>0.52544802867383511</v>
      </c>
      <c r="K65" s="88">
        <f>K64/O64</f>
        <v>4.4468546637744036E-2</v>
      </c>
      <c r="L65" s="88">
        <f>L64/O64</f>
        <v>0.34854353889061046</v>
      </c>
      <c r="M65" s="88"/>
      <c r="N65" s="88">
        <f>N64/O64</f>
        <v>10.059157111868609</v>
      </c>
      <c r="O65" s="76">
        <f>O64/O64</f>
        <v>1</v>
      </c>
      <c r="P65" s="76"/>
      <c r="Q65" s="88">
        <f>Q64/T64</f>
        <v>0.57647353133295343</v>
      </c>
      <c r="R65" s="88">
        <f>R64/T64</f>
        <v>0.50908926660458909</v>
      </c>
      <c r="S65" s="88">
        <f>S64/T64</f>
        <v>1.9206982335691354E-2</v>
      </c>
      <c r="T65" s="76">
        <f>T64/T64</f>
        <v>1</v>
      </c>
      <c r="U65" s="88">
        <f>U64/T64</f>
        <v>1.0999332897863883</v>
      </c>
      <c r="V65" s="88">
        <f>V64/T64</f>
        <v>7.9211429683265472E-2</v>
      </c>
      <c r="W65" s="88">
        <f>W64/T64</f>
        <v>0.28067627479048823</v>
      </c>
      <c r="X65" s="88">
        <f>X64/AC64</f>
        <v>0.15734236377375388</v>
      </c>
      <c r="Y65" s="88">
        <f>Y64/AC64</f>
        <v>2.4600486972097057E-2</v>
      </c>
      <c r="Z65" s="88">
        <f>Z64/AC64</f>
        <v>0.75774537516442309</v>
      </c>
      <c r="AA65" s="88">
        <f>AA64/AC64</f>
        <v>1.4920657132462007</v>
      </c>
      <c r="AB65" s="88">
        <f>AB64/AC64</f>
        <v>3.2045002938624723E-2</v>
      </c>
      <c r="AC65" s="76">
        <f>AC64/AC64</f>
        <v>1</v>
      </c>
      <c r="AD65" s="75">
        <f>AD64/AF64</f>
        <v>4.3991853360488796E-2</v>
      </c>
      <c r="AE65" s="75">
        <f>AE64/AF64</f>
        <v>4.887983706720978E-3</v>
      </c>
      <c r="AF65" s="76">
        <f>AF64/AF64</f>
        <v>1</v>
      </c>
      <c r="AG65" s="75">
        <f>AG64/AF64</f>
        <v>6.4358452138492867E-2</v>
      </c>
      <c r="AH65" s="75">
        <f>AH64/AF64</f>
        <v>2.4643584521384928E-2</v>
      </c>
      <c r="AI65" s="75">
        <f>AI64/AF64</f>
        <v>5.1195519348268839</v>
      </c>
      <c r="AJ65" s="88">
        <f>AJ64/AF64</f>
        <v>0.18146639511201629</v>
      </c>
      <c r="AK65" s="77">
        <f>AK64/AK64</f>
        <v>1</v>
      </c>
      <c r="AL65" s="75"/>
      <c r="AM65" s="75">
        <f>AM64/AK64</f>
        <v>3.5282745287578542E-2</v>
      </c>
      <c r="AN65" s="75"/>
      <c r="AO65" s="75">
        <f>AO64/AK64</f>
        <v>1.1010773476356039</v>
      </c>
      <c r="AP65" s="75">
        <f>AP64/AK64</f>
        <v>2.3230795615771997E-3</v>
      </c>
      <c r="AQ65" s="75">
        <f>AQ64/AK64</f>
        <v>4.6149768471600745E-3</v>
      </c>
      <c r="AR65" s="88">
        <f>AR64/AK64</f>
        <v>0.30709864513010804</v>
      </c>
      <c r="AS65" s="77">
        <f>AS64/AS64</f>
        <v>1</v>
      </c>
      <c r="AT65" s="78">
        <f>AT64/AS64</f>
        <v>5.7038657913931437E-2</v>
      </c>
      <c r="AU65" s="75">
        <f>AU64/AS64</f>
        <v>1.4576221735959154</v>
      </c>
      <c r="AV65" s="90">
        <f>AV64/AS64</f>
        <v>0.37490882567469003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3086</v>
      </c>
      <c r="D66" s="66">
        <f>SUMIF(B3:B61, "Europe", D3:D61)</f>
        <v>1690</v>
      </c>
      <c r="E66" s="66">
        <f>SUMIF(B3:B61, "Europe", E3:E61)</f>
        <v>199</v>
      </c>
      <c r="F66" s="66">
        <f>SUMIF(B3:B61, "Europe", F3:F61)</f>
        <v>1539</v>
      </c>
      <c r="G66" s="66">
        <f>SUMIF(B3:B61, "Europe", G3:G61)</f>
        <v>5874</v>
      </c>
      <c r="H66" s="66">
        <f>SUMIF(B3:B61, "Europe", H3:H61)</f>
        <v>1826</v>
      </c>
      <c r="I66" s="66">
        <f>SUMIF(B3:B61, "Europe", I3:I61)</f>
        <v>95</v>
      </c>
      <c r="J66" s="66">
        <f>SUMIF(B3:B61, "Europe", J3:J61)</f>
        <v>566</v>
      </c>
      <c r="K66" s="66">
        <f>SUMIF(B3:B61, "Europe", K3:K61)</f>
        <v>193</v>
      </c>
      <c r="L66" s="66">
        <f>SUMIF(B3:B61, "Europe", L3:L61)</f>
        <v>1531</v>
      </c>
      <c r="N66" s="66">
        <f>SUMIF(B3:B61, "Europe", O3:O61)</f>
        <v>6071</v>
      </c>
      <c r="O66" s="66">
        <f>SUMIF(B3:B61, "Europe", P3:P61)</f>
        <v>13309</v>
      </c>
      <c r="P66" s="66"/>
      <c r="Q66" s="66">
        <f>SUMIF(B3:B61, "Europe", Q3:Q61)</f>
        <v>35396</v>
      </c>
      <c r="R66" s="66">
        <f>SUMIF(B3:B61, "Europe", R3:R61)</f>
        <v>30394</v>
      </c>
      <c r="S66" s="66">
        <f>SUMIF(B3:B61, "Europe", S3:S61)</f>
        <v>843</v>
      </c>
      <c r="T66" s="68">
        <f>SUMIF(B3:B61, "Europe", T3:T61)</f>
        <v>47728</v>
      </c>
      <c r="U66" s="66">
        <f>SUMIF(B3:B61, "Europe", U3:U61)</f>
        <v>54608</v>
      </c>
      <c r="V66" s="66">
        <f>SUMIF(B3:B61, "Europe", V3:V61)</f>
        <v>8580</v>
      </c>
      <c r="W66" s="66">
        <f>SUMIF(B3:B61, "Europe", W3:W61)</f>
        <v>20138</v>
      </c>
      <c r="X66" s="66">
        <f>SUMIF(B3:B61, "Europe", X3:X61)</f>
        <v>1616</v>
      </c>
      <c r="Y66" s="66">
        <f>SUMIF(B3:B61, "Europe", Y3:Y61)</f>
        <v>248</v>
      </c>
      <c r="Z66" s="66">
        <f>SUMIF(B3:B61, "Europe", Z3:Z61)</f>
        <v>8518</v>
      </c>
      <c r="AA66" s="66">
        <f>SUMIF(B3:B61, "Europe", AA3:AA61)</f>
        <v>15797</v>
      </c>
      <c r="AB66" s="68">
        <f>SUMIF(B3:B61, "Europe", AB3:AB61)</f>
        <v>425</v>
      </c>
      <c r="AC66" s="68">
        <f>SUMIF(B3:B61, "Europe", AC3:AC61)</f>
        <v>14164</v>
      </c>
      <c r="AD66" s="66">
        <f>SUMIF(B3:B61, "Europe", AD3:AD61)</f>
        <v>82</v>
      </c>
      <c r="AE66" s="66">
        <f>SUMIF(B3:B61, "Europe", AE3:AE61)</f>
        <v>7</v>
      </c>
      <c r="AF66" s="66">
        <f>SUMIF(B3:B61, "Europe", AF3:AF61)</f>
        <v>2574</v>
      </c>
      <c r="AG66" s="66">
        <f>SUMIF(B3:B61, "Europe", AG3:AG61)</f>
        <v>207</v>
      </c>
      <c r="AH66" s="66">
        <f>SUMIF(B3:B61, "Europe", AH3:AH61)</f>
        <v>95</v>
      </c>
      <c r="AI66" s="66">
        <f>SUMIF(B3:B61, "Europe", AI3:AI61)</f>
        <v>10359</v>
      </c>
      <c r="AJ66" s="68">
        <f>SUMIF(B3:B61, "Europe", AJ3:AJ61)</f>
        <v>615</v>
      </c>
      <c r="AK66" s="66">
        <f>SUMIF(B3:B61, "Europe", AK3:AK61)</f>
        <v>25636</v>
      </c>
      <c r="AL66" s="66"/>
      <c r="AM66" s="66">
        <f>SUMIF(B3:B61, "Europe", AM3:AM61)</f>
        <v>1013</v>
      </c>
      <c r="AN66" s="67"/>
      <c r="AO66" s="66">
        <f>SUMIF(B3:B61, "Europe", AO3:AO61)</f>
        <v>24748</v>
      </c>
      <c r="AP66" s="66">
        <f>SUMIF(B3:B61, "Europe", AP3:AP61)</f>
        <v>79</v>
      </c>
      <c r="AQ66" s="66">
        <f>SUMIF(B3:B61, "Europe", AQ3:AQ61)</f>
        <v>228</v>
      </c>
      <c r="AR66" s="68">
        <f>SUMIF(B3:B61, "Europe", AR3:AR61)</f>
        <v>9710</v>
      </c>
      <c r="AS66" s="66">
        <f>SUMIF(B3:B61, "Europe", AS3:AS61)</f>
        <v>2123</v>
      </c>
      <c r="AT66" s="66">
        <f>SUMIF(B3:B61, "Europe", AT3:AT61)</f>
        <v>221</v>
      </c>
      <c r="AU66" s="66">
        <f>SUMIF(B3:B61, "Europe", AU3:AU61)</f>
        <v>2687</v>
      </c>
      <c r="AV66" s="68">
        <f>SUMIF(B3:B61, "Europe", AV3:AV61)</f>
        <v>1032</v>
      </c>
      <c r="AW66" s="84"/>
    </row>
    <row r="67" spans="1:49" ht="16" x14ac:dyDescent="0.2">
      <c r="A67" s="69"/>
      <c r="B67" s="70" t="s">
        <v>96</v>
      </c>
      <c r="C67" s="88">
        <f>C66/D66</f>
        <v>1.82603550295858</v>
      </c>
      <c r="D67" s="76">
        <f>D66/D66</f>
        <v>1</v>
      </c>
      <c r="E67" s="88">
        <f>E66/D66</f>
        <v>0.11775147928994083</v>
      </c>
      <c r="F67" s="88">
        <f>F66/D66</f>
        <v>0.91065088757396451</v>
      </c>
      <c r="G67" s="88">
        <f>G66/H66</f>
        <v>3.2168674698795181</v>
      </c>
      <c r="H67" s="76">
        <f>H66/H66</f>
        <v>1</v>
      </c>
      <c r="I67" s="88">
        <f>I66/H66</f>
        <v>5.2026286966046005E-2</v>
      </c>
      <c r="J67" s="88">
        <f>J66/H66</f>
        <v>0.30996714129244252</v>
      </c>
      <c r="K67" s="88">
        <f>K66/O66</f>
        <v>1.4501465173942445E-2</v>
      </c>
      <c r="L67" s="88">
        <f>L66/O66</f>
        <v>0.11503493876324292</v>
      </c>
      <c r="M67" s="88"/>
      <c r="N67" s="88">
        <f>N66/O66</f>
        <v>0.45615748741453149</v>
      </c>
      <c r="O67" s="76">
        <f>O66/O66</f>
        <v>1</v>
      </c>
      <c r="P67" s="76"/>
      <c r="Q67" s="88">
        <f>Q66/T66</f>
        <v>0.74161917532685218</v>
      </c>
      <c r="R67" s="88">
        <f>R66/T66</f>
        <v>0.63681696278913846</v>
      </c>
      <c r="S67" s="88">
        <f>S66/T66</f>
        <v>1.7662587998659069E-2</v>
      </c>
      <c r="T67" s="76">
        <f>T66/T66</f>
        <v>1</v>
      </c>
      <c r="U67" s="88">
        <f>U66/T66</f>
        <v>1.1441501843781428</v>
      </c>
      <c r="V67" s="88">
        <f>V66/T66</f>
        <v>0.17976868923902112</v>
      </c>
      <c r="W67" s="88">
        <f>W66/T66</f>
        <v>0.4219326181696279</v>
      </c>
      <c r="X67" s="88">
        <f>X66/AC66</f>
        <v>0.11409206438859079</v>
      </c>
      <c r="Y67" s="88">
        <f>Y66/AC66</f>
        <v>1.7509178198249081E-2</v>
      </c>
      <c r="Z67" s="88">
        <f>Z66/AC66</f>
        <v>0.60138378988986163</v>
      </c>
      <c r="AA67" s="88">
        <f>AA66/AC66</f>
        <v>1.1152922903134708</v>
      </c>
      <c r="AB67" s="88">
        <f>AB66/AC66</f>
        <v>3.0005648121999434E-2</v>
      </c>
      <c r="AC67" s="76">
        <f>AC66/AC66</f>
        <v>1</v>
      </c>
      <c r="AD67" s="75">
        <f>AD66/AF66</f>
        <v>3.1857031857031856E-2</v>
      </c>
      <c r="AE67" s="75">
        <f>AE66/AF66</f>
        <v>2.7195027195027195E-3</v>
      </c>
      <c r="AF67" s="76">
        <f>AF66/AF66</f>
        <v>1</v>
      </c>
      <c r="AG67" s="75">
        <f>AG66/AF66</f>
        <v>8.0419580419580416E-2</v>
      </c>
      <c r="AH67" s="75">
        <f>AH66/AF66</f>
        <v>3.6907536907536904E-2</v>
      </c>
      <c r="AI67" s="75">
        <f>AI66/AF66</f>
        <v>4.0244755244755241</v>
      </c>
      <c r="AJ67" s="88">
        <f>AJ66/AF66</f>
        <v>0.23892773892773891</v>
      </c>
      <c r="AK67" s="77">
        <f>AK66/AK66</f>
        <v>1</v>
      </c>
      <c r="AL67" s="75"/>
      <c r="AM67" s="75">
        <f>AM66/AK66</f>
        <v>3.951474488999844E-2</v>
      </c>
      <c r="AN67" s="75"/>
      <c r="AO67" s="75">
        <f>AO66/AK66</f>
        <v>0.96536121079731629</v>
      </c>
      <c r="AP67" s="75">
        <f>AP66/AK66</f>
        <v>3.081603994382899E-3</v>
      </c>
      <c r="AQ67" s="75">
        <f>AQ66/AK66</f>
        <v>8.893743173662037E-3</v>
      </c>
      <c r="AR67" s="88">
        <f>AR66/AK66</f>
        <v>0.37876423779060697</v>
      </c>
      <c r="AS67" s="80">
        <f>AS66/AS66</f>
        <v>1</v>
      </c>
      <c r="AT67" s="81">
        <f>AT66/AS66</f>
        <v>0.10409797456429581</v>
      </c>
      <c r="AU67" s="79">
        <f>AU66/AS66</f>
        <v>1.2656617993405559</v>
      </c>
      <c r="AV67" s="91">
        <f>AV66/AS66</f>
        <v>0.48610456900612342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2445</v>
      </c>
      <c r="D68" s="66">
        <f>SUMIF(B3:B61, "North America", D3:D61)</f>
        <v>662</v>
      </c>
      <c r="E68" s="66">
        <f>SUMIF(B3:B61, "North America", E3:E61)</f>
        <v>260</v>
      </c>
      <c r="F68" s="66">
        <f>SUMIF(B3:B61, "North America", F3:F61)</f>
        <v>924</v>
      </c>
      <c r="G68" s="66">
        <f>SUMIF(B3:B61, "North America", G3:G61)</f>
        <v>4288</v>
      </c>
      <c r="H68" s="66">
        <f>SUMIF(B3:B61, "North America", H3:H61)</f>
        <v>1548</v>
      </c>
      <c r="I68" s="66">
        <f>SUMIF(B3:B61, "North America", I3:I61)</f>
        <v>96</v>
      </c>
      <c r="J68" s="66">
        <f>SUMIF(B3:B61, "North America", J3:J61)</f>
        <v>876</v>
      </c>
      <c r="K68" s="66">
        <f>SUMIF(B3:B61, "North America", K3:K61)</f>
        <v>258</v>
      </c>
      <c r="L68" s="66">
        <f>SUMIF(B3:B61, "North America", L3:L61)</f>
        <v>1478</v>
      </c>
      <c r="N68" s="66">
        <f>SUMIF(B3:B61, "North America", O3:O61)</f>
        <v>2159</v>
      </c>
      <c r="O68" s="66">
        <f>SUMIF(B3:B61, "North America", P3:P61)</f>
        <v>3527</v>
      </c>
      <c r="P68" s="66"/>
      <c r="Q68" s="66">
        <f>SUMIF(B3:B61, "North America", Q3:Q61)</f>
        <v>20643</v>
      </c>
      <c r="R68" s="66">
        <f>SUMIF(B3:B61, "North America", R3:R61)</f>
        <v>25973</v>
      </c>
      <c r="S68" s="66">
        <f>SUMIF(B3:B61, "North America", S3:S61)</f>
        <v>1142</v>
      </c>
      <c r="T68" s="66">
        <f>SUMIF(B3:B61, "North America", T3:T61)</f>
        <v>33989</v>
      </c>
      <c r="U68" s="66">
        <f>SUMIF(B3:B61, "North America", U3:U61)</f>
        <v>56105</v>
      </c>
      <c r="V68" s="66">
        <f>SUMIF(B3:B61, "North America", V3:V61)</f>
        <v>1957</v>
      </c>
      <c r="W68" s="66">
        <f>SUMIF(B3:B61, "North America", W3:W61)</f>
        <v>8339</v>
      </c>
      <c r="X68" s="66">
        <f>SUMIF(B3:B61, "North America", X3:X61)</f>
        <v>1857</v>
      </c>
      <c r="Y68" s="66">
        <f>SUMIF(B3:B61, "North America", Y3:Y61)</f>
        <v>198</v>
      </c>
      <c r="Z68" s="66">
        <f>SUMIF(B3:B61, "North America", Z3:Z61)</f>
        <v>5851</v>
      </c>
      <c r="AA68" s="66">
        <f>SUMIF(B3:B61, "North America", AA3:AA61)</f>
        <v>10061</v>
      </c>
      <c r="AB68" s="68">
        <f>SUMIF(B3:B61, "North America", AB3:AB61)</f>
        <v>388</v>
      </c>
      <c r="AC68" s="68">
        <f>SUMIF(B3:B61, "North America", AC3:AC61)</f>
        <v>9020</v>
      </c>
      <c r="AD68" s="66">
        <f>SUMIF(B3:B61, "North America", AD3:AD61)</f>
        <v>60</v>
      </c>
      <c r="AE68" s="66">
        <f>SUMIF(B3:B61, "North America", AE3:AE61)</f>
        <v>7</v>
      </c>
      <c r="AF68" s="66">
        <f>SUMIF(B3:B61, "North America", AF3:AF61)</f>
        <v>601</v>
      </c>
      <c r="AG68" s="66">
        <f>SUMIF(B3:B61, "North America", AG3:AG61)</f>
        <v>47</v>
      </c>
      <c r="AH68" s="66">
        <f>SUMIF(B3:B61, "North America", AH3:AH61)</f>
        <v>3</v>
      </c>
      <c r="AI68" s="66">
        <f>SUMIF(B3:B61, "North America", AI3:AI61)</f>
        <v>5130</v>
      </c>
      <c r="AJ68" s="68">
        <f>SUMIF(B3:B61, "North America", AJ3:AJ61)</f>
        <v>77</v>
      </c>
      <c r="AK68" s="66">
        <f>SUMIF(B3:B61, "North America", AK3:AK61)</f>
        <v>13367</v>
      </c>
      <c r="AL68" s="66"/>
      <c r="AM68" s="66">
        <f>SUMIF(B3:B61, "North America", AM3:AM61)</f>
        <v>441</v>
      </c>
      <c r="AN68" s="67"/>
      <c r="AO68" s="66">
        <f>SUMIF(B3:B61, "North America", AO3:AO61)</f>
        <v>19412</v>
      </c>
      <c r="AP68" s="66">
        <f>SUMIF(B3:B61, "North America", AP3:AP61)</f>
        <v>25</v>
      </c>
      <c r="AQ68" s="66">
        <f>SUMIF(B3:B61, "North America", AQ3:AQ61)</f>
        <v>25</v>
      </c>
      <c r="AR68" s="68">
        <f>SUMIF(B3:B61, "North America", AR3:AR61)</f>
        <v>3356</v>
      </c>
      <c r="AS68" s="66">
        <f>SUMIF(B3:B61, "North America", AS3:AS61)</f>
        <v>574</v>
      </c>
      <c r="AT68" s="66">
        <f>SUMIF(B3:B61, "North America", AT3:AT61)</f>
        <v>75</v>
      </c>
      <c r="AU68" s="66">
        <f>SUMIF(B3:B61, "North America", AU3:AU61)</f>
        <v>1826</v>
      </c>
      <c r="AV68" s="68">
        <f>SUMIF(B3:B61, "North America", AV3:AV61)</f>
        <v>645</v>
      </c>
      <c r="AW68" s="84"/>
    </row>
    <row r="69" spans="1:49" ht="16" x14ac:dyDescent="0.2">
      <c r="A69" s="69"/>
      <c r="B69" s="70" t="s">
        <v>96</v>
      </c>
      <c r="C69" s="88">
        <f>C68/D68</f>
        <v>3.6933534743202419</v>
      </c>
      <c r="D69" s="76">
        <f>D68/D68</f>
        <v>1</v>
      </c>
      <c r="E69" s="88">
        <f>E68/D68</f>
        <v>0.39274924471299094</v>
      </c>
      <c r="F69" s="88">
        <f>F68/D68</f>
        <v>1.3957703927492446</v>
      </c>
      <c r="G69" s="88">
        <f>G68/H68</f>
        <v>2.7700258397932815</v>
      </c>
      <c r="H69" s="76">
        <f>H68/H68</f>
        <v>1</v>
      </c>
      <c r="I69" s="88">
        <f>I68/H68</f>
        <v>6.2015503875968991E-2</v>
      </c>
      <c r="J69" s="88">
        <f>J68/H68</f>
        <v>0.56589147286821706</v>
      </c>
      <c r="K69" s="88">
        <f>K68/O68</f>
        <v>7.3149985823646152E-2</v>
      </c>
      <c r="L69" s="88">
        <f>L68/O68</f>
        <v>0.41905301956336832</v>
      </c>
      <c r="M69" s="88"/>
      <c r="N69" s="88">
        <f>N68/O68</f>
        <v>0.61213495888857383</v>
      </c>
      <c r="O69" s="76">
        <f>O68/O68</f>
        <v>1</v>
      </c>
      <c r="P69" s="76"/>
      <c r="Q69" s="88">
        <f>Q68/T68</f>
        <v>0.60734355232575243</v>
      </c>
      <c r="R69" s="88">
        <f>R68/T68</f>
        <v>0.76415899261525788</v>
      </c>
      <c r="S69" s="88">
        <f>S68/T68</f>
        <v>3.3599105592985963E-2</v>
      </c>
      <c r="T69" s="76">
        <f>T68/T68</f>
        <v>1</v>
      </c>
      <c r="U69" s="88">
        <f>U68/T68</f>
        <v>1.6506811027097001</v>
      </c>
      <c r="V69" s="88">
        <f>V68/T68</f>
        <v>5.7577451528435672E-2</v>
      </c>
      <c r="W69" s="88">
        <f>W68/T68</f>
        <v>0.24534408190885287</v>
      </c>
      <c r="X69" s="88">
        <f>X68/AC68</f>
        <v>0.20587583148558758</v>
      </c>
      <c r="Y69" s="88">
        <f>Y68/AC68</f>
        <v>2.1951219512195121E-2</v>
      </c>
      <c r="Z69" s="88">
        <f>Z68/AC68</f>
        <v>0.64866962305986697</v>
      </c>
      <c r="AA69" s="88">
        <f>AA68/AC68</f>
        <v>1.1154101995565411</v>
      </c>
      <c r="AB69" s="88">
        <f>AB68/AC68</f>
        <v>4.3015521064301551E-2</v>
      </c>
      <c r="AC69" s="76">
        <f>AC68/AC68</f>
        <v>1</v>
      </c>
      <c r="AD69" s="75">
        <f>AD68/AF68</f>
        <v>9.9833610648918464E-2</v>
      </c>
      <c r="AE69" s="75">
        <f>AE68/AF68</f>
        <v>1.1647254575707155E-2</v>
      </c>
      <c r="AF69" s="76">
        <f>AF68/AF68</f>
        <v>1</v>
      </c>
      <c r="AG69" s="75">
        <f>AG68/AF68</f>
        <v>7.8202995008319467E-2</v>
      </c>
      <c r="AH69" s="75">
        <f>AH68/AF68</f>
        <v>4.9916805324459234E-3</v>
      </c>
      <c r="AI69" s="75">
        <f>AI68/AF68</f>
        <v>8.5357737104825286</v>
      </c>
      <c r="AJ69" s="88">
        <f>AJ68/AF68</f>
        <v>0.1281198003327787</v>
      </c>
      <c r="AK69" s="77">
        <f>AK68/AK68</f>
        <v>1</v>
      </c>
      <c r="AL69" s="75"/>
      <c r="AM69" s="75">
        <f>AM68/AK68</f>
        <v>3.2991695967681603E-2</v>
      </c>
      <c r="AN69" s="75"/>
      <c r="AO69" s="75">
        <f>AO68/AK68</f>
        <v>1.4522331113937308</v>
      </c>
      <c r="AP69" s="75">
        <f>AP68/AK68</f>
        <v>1.8702775491882995E-3</v>
      </c>
      <c r="AQ69" s="75">
        <f>AQ68/AK68</f>
        <v>1.8702775491882995E-3</v>
      </c>
      <c r="AR69" s="88">
        <f>AR68/AK68</f>
        <v>0.25106605820303735</v>
      </c>
      <c r="AS69" s="80">
        <f>AS68/AS68</f>
        <v>1</v>
      </c>
      <c r="AT69" s="81">
        <f>AT68/AS68</f>
        <v>0.13066202090592335</v>
      </c>
      <c r="AU69" s="79">
        <f>AU68/AS68</f>
        <v>3.1811846689895469</v>
      </c>
      <c r="AV69" s="91">
        <f>AV68/AS68</f>
        <v>1.1236933797909407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169</v>
      </c>
      <c r="D70" s="66">
        <f>SUMIF(B3:B61, "South America", D3:D61)</f>
        <v>61</v>
      </c>
      <c r="E70" s="66">
        <f>SUMIF(B3:B61, "South America", E3:E61)</f>
        <v>19</v>
      </c>
      <c r="F70" s="66">
        <f>SUMIF(B3:B61, "South America", F3:F61)</f>
        <v>121</v>
      </c>
      <c r="G70" s="66">
        <f>SUMIF(B3:B61, "South America", G3:G61)</f>
        <v>409</v>
      </c>
      <c r="H70" s="66">
        <f>SUMIF(B3:B61, "South America", H3:H61)</f>
        <v>166</v>
      </c>
      <c r="I70" s="66">
        <f>SUMIF(B3:B61, "South America", I3:I61)</f>
        <v>28</v>
      </c>
      <c r="J70" s="66">
        <f>SUMIF(B3:B61, "South America", J3:J61)</f>
        <v>84</v>
      </c>
      <c r="K70" s="66">
        <f>SUMIF(B3:B61, "South America", K3:K61)</f>
        <v>16</v>
      </c>
      <c r="L70" s="66">
        <f>SUMIF(B3:B61, "South America", L3:L61)</f>
        <v>94</v>
      </c>
      <c r="N70" s="66">
        <f>SUMIF(B3:B61, "South America", O3:O61)</f>
        <v>517</v>
      </c>
      <c r="O70" s="66">
        <f>SUMIF(B3:B61, "South America", P3:P61)</f>
        <v>599</v>
      </c>
      <c r="P70" s="66"/>
      <c r="Q70" s="66">
        <f>SUMIF(B3:B61, "South America", Q3:Q61)</f>
        <v>2555</v>
      </c>
      <c r="R70" s="66">
        <f>SUMIF(B3:B61, "South America", R3:R61)</f>
        <v>1088</v>
      </c>
      <c r="S70" s="66">
        <f>SUMIF(B3:B61, "South America", S3:S61)</f>
        <v>108</v>
      </c>
      <c r="T70" s="66">
        <f>SUMIF(B3:B61, "South America", T3:T61)</f>
        <v>6348</v>
      </c>
      <c r="U70" s="66">
        <f>SUMIF(B3:B61, "South America", U3:U61)</f>
        <v>6014</v>
      </c>
      <c r="V70" s="66">
        <f>SUMIF(B3:B61, "South America", V3:V61)</f>
        <v>121</v>
      </c>
      <c r="W70" s="66">
        <f>SUMIF(B3:B61, "South America", W3:W61)</f>
        <v>1664</v>
      </c>
      <c r="X70" s="66">
        <f>SUMIF(B3:B61, "South America", X3:X61)</f>
        <v>156</v>
      </c>
      <c r="Y70" s="66">
        <f>SUMIF(B3:B61, "South America", Y3:Y61)</f>
        <v>25</v>
      </c>
      <c r="Z70" s="66">
        <f>SUMIF(B3:B61, "South America", Z3:Z61)</f>
        <v>1351</v>
      </c>
      <c r="AA70" s="66">
        <f>SUMIF(B3:B61, "South America", AA3:AA61)</f>
        <v>2515</v>
      </c>
      <c r="AB70" s="68">
        <f>SUMIF(B3:B61, "South America", AB3:AB61)</f>
        <v>25</v>
      </c>
      <c r="AC70" s="68">
        <f>SUMIF(B3:B61, "South America", AC3:AC61)</f>
        <v>1990</v>
      </c>
      <c r="AD70" s="66">
        <f>SUMIF(B3:B61, "South America", AD3:AD61)</f>
        <v>0</v>
      </c>
      <c r="AE70" s="66">
        <f>SUMIF(B3:B61, "South America", AE3:AE61)</f>
        <v>0</v>
      </c>
      <c r="AF70" s="66">
        <f>SUMIF(B3:B61, "South America", AF3:AF61)</f>
        <v>160</v>
      </c>
      <c r="AG70" s="66">
        <f>SUMIF(B3:B61, "South America", AG3:AG61)</f>
        <v>20</v>
      </c>
      <c r="AH70" s="66">
        <f>SUMIF(B3:B61, "South America", AH3:AH61)</f>
        <v>5</v>
      </c>
      <c r="AI70" s="66">
        <f>SUMIF(B3:B61, "South America", AI3:AI61)</f>
        <v>1039</v>
      </c>
      <c r="AJ70" s="68">
        <f>SUMIF(B3:B61, "South America", AJ3:AJ61)</f>
        <v>60</v>
      </c>
      <c r="AK70" s="66">
        <f>SUMIF(B3:B61, "South America", AK3:AK61)</f>
        <v>3151</v>
      </c>
      <c r="AL70" s="66"/>
      <c r="AM70" s="66">
        <f>SUMIF(B3:B61, "South America", AM3:AM61)</f>
        <v>153</v>
      </c>
      <c r="AN70" s="67"/>
      <c r="AO70" s="66">
        <f>SUMIF(B3:B61, "South America", AO3:AO61)</f>
        <v>3718</v>
      </c>
      <c r="AP70" s="66">
        <f>SUMIF(B3:B61, "South America", AP3:AP61)</f>
        <v>3</v>
      </c>
      <c r="AQ70" s="66">
        <f>SUMIF(B3:B61, "South America", AQ3:AQ61)</f>
        <v>4</v>
      </c>
      <c r="AR70" s="68">
        <f>SUMIF(B3:B61, "South America", AR3:AR61)</f>
        <v>1015</v>
      </c>
      <c r="AS70" s="66">
        <f>SUMIF(B3:B61, "South America", AS3:AS61)</f>
        <v>402</v>
      </c>
      <c r="AT70" s="66">
        <f>SUMIF(B3:B61, "South America", AT3:AT61)</f>
        <v>8</v>
      </c>
      <c r="AU70" s="66">
        <f>SUMIF(B3:B61, "South America", AU3:AU61)</f>
        <v>591</v>
      </c>
      <c r="AV70" s="68">
        <f>SUMIF(B3:B61, "South America", AV3:AV61)</f>
        <v>90</v>
      </c>
      <c r="AW70" s="84"/>
    </row>
    <row r="71" spans="1:49" ht="16" x14ac:dyDescent="0.2">
      <c r="A71" s="63"/>
      <c r="B71" s="70" t="s">
        <v>96</v>
      </c>
      <c r="C71" s="88">
        <f>C70/D70</f>
        <v>2.7704918032786887</v>
      </c>
      <c r="D71" s="76">
        <f>D70/D70</f>
        <v>1</v>
      </c>
      <c r="E71" s="88">
        <f>E70/D70</f>
        <v>0.31147540983606559</v>
      </c>
      <c r="F71" s="88">
        <f>F70/D70</f>
        <v>1.9836065573770492</v>
      </c>
      <c r="G71" s="88">
        <f>G70/H70</f>
        <v>2.463855421686747</v>
      </c>
      <c r="H71" s="76">
        <f>H70/H70</f>
        <v>1</v>
      </c>
      <c r="I71" s="88">
        <f>I70/H70</f>
        <v>0.16867469879518071</v>
      </c>
      <c r="J71" s="88">
        <f>J70/H70</f>
        <v>0.50602409638554213</v>
      </c>
      <c r="K71" s="88">
        <f>K70/O70</f>
        <v>2.6711185308848081E-2</v>
      </c>
      <c r="L71" s="88">
        <f>L70/O70</f>
        <v>0.15692821368948248</v>
      </c>
      <c r="M71" s="88"/>
      <c r="N71" s="88">
        <f>N70/O70</f>
        <v>0.86310517529215358</v>
      </c>
      <c r="O71" s="76">
        <f>O70/O70</f>
        <v>1</v>
      </c>
      <c r="P71" s="76"/>
      <c r="Q71" s="88">
        <f>Q70/T70</f>
        <v>0.40248897290485192</v>
      </c>
      <c r="R71" s="88">
        <f>R70/T70</f>
        <v>0.17139256458727159</v>
      </c>
      <c r="S71" s="88">
        <f>S70/T70</f>
        <v>1.7013232514177693E-2</v>
      </c>
      <c r="T71" s="76">
        <f>T70/T70</f>
        <v>1</v>
      </c>
      <c r="U71" s="88">
        <f>U70/T70</f>
        <v>0.94738500315059859</v>
      </c>
      <c r="V71" s="88">
        <f>V70/T70</f>
        <v>1.906112161310649E-2</v>
      </c>
      <c r="W71" s="88">
        <f>W70/T70</f>
        <v>0.26212980466288593</v>
      </c>
      <c r="X71" s="88">
        <f>X70/AC70</f>
        <v>7.8391959798994978E-2</v>
      </c>
      <c r="Y71" s="88">
        <f>Y70/AC70</f>
        <v>1.2562814070351759E-2</v>
      </c>
      <c r="Z71" s="88">
        <f>Z70/AC70</f>
        <v>0.678894472361809</v>
      </c>
      <c r="AA71" s="88">
        <f>AA70/AC70</f>
        <v>1.2638190954773869</v>
      </c>
      <c r="AB71" s="88">
        <f>AB70/AC70</f>
        <v>1.2562814070351759E-2</v>
      </c>
      <c r="AC71" s="76">
        <f>AC70/AC70</f>
        <v>1</v>
      </c>
      <c r="AD71" s="75">
        <f>AD70/AF70</f>
        <v>0</v>
      </c>
      <c r="AE71" s="75">
        <f>AE70/AF70</f>
        <v>0</v>
      </c>
      <c r="AF71" s="76">
        <f>AF70/AF70</f>
        <v>1</v>
      </c>
      <c r="AG71" s="75">
        <f>AG70/AF70</f>
        <v>0.125</v>
      </c>
      <c r="AH71" s="75">
        <f>AH70/AF70</f>
        <v>3.125E-2</v>
      </c>
      <c r="AI71" s="75">
        <f>AI70/AF70</f>
        <v>6.4937500000000004</v>
      </c>
      <c r="AJ71" s="88">
        <f>AJ70/AF70</f>
        <v>0.375</v>
      </c>
      <c r="AK71" s="77">
        <f>AK70/AK70</f>
        <v>1</v>
      </c>
      <c r="AL71" s="75"/>
      <c r="AM71" s="75">
        <f>AM70/AK70</f>
        <v>4.8556013963821011E-2</v>
      </c>
      <c r="AN71" s="75"/>
      <c r="AO71" s="75">
        <f>AO70/AK70</f>
        <v>1.1799428752776897</v>
      </c>
      <c r="AP71" s="75">
        <f>AP70/AK70</f>
        <v>9.5207870517296101E-4</v>
      </c>
      <c r="AQ71" s="75">
        <f>AQ70/AK70</f>
        <v>1.2694382735639479E-3</v>
      </c>
      <c r="AR71" s="88">
        <f>AR70/AK70</f>
        <v>0.32211996191685177</v>
      </c>
      <c r="AS71" s="80">
        <f>AS70/AS70</f>
        <v>1</v>
      </c>
      <c r="AT71" s="81">
        <f>AT70/AS70</f>
        <v>1.9900497512437811E-2</v>
      </c>
      <c r="AU71" s="79">
        <f>AU70/AS70</f>
        <v>1.4701492537313432</v>
      </c>
      <c r="AV71" s="91">
        <f>AV70/AS70</f>
        <v>0.22388059701492538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2367</v>
      </c>
      <c r="D72" s="66">
        <f>SUMIF(B3:B61, "Asia &amp; Pacific", D3:D61)</f>
        <v>802</v>
      </c>
      <c r="E72" s="66">
        <f>SUMIF(B3:B61, "Asia &amp; Pacific", E3:E61)</f>
        <v>187</v>
      </c>
      <c r="F72" s="66">
        <f>SUMIF(B3:B61, "Asia &amp; Pacific", F3:F61)</f>
        <v>895</v>
      </c>
      <c r="G72" s="66">
        <f>SUMIF(B3:B61, "Asia &amp; Pacific", G3:G61)</f>
        <v>4392</v>
      </c>
      <c r="H72" s="66">
        <f>SUMIF(B3:B61, "Asia &amp; Pacific", H3:H61)</f>
        <v>1926</v>
      </c>
      <c r="I72" s="66">
        <f>SUMIF(B3:B61, "Asia &amp; Pacific", I3:I61)</f>
        <v>62</v>
      </c>
      <c r="J72" s="66">
        <f>SUMIF(B3:B61, "Asia &amp; Pacific", J3:J61)</f>
        <v>1370</v>
      </c>
      <c r="K72" s="66">
        <f>SUMIF(B3:B61, "Asia &amp; Pacific", K3:K61)</f>
        <v>104</v>
      </c>
      <c r="L72" s="66">
        <f>SUMIF(B3:B61, "Asia &amp; Pacific", L3:L61)</f>
        <v>1354</v>
      </c>
      <c r="N72" s="66">
        <f>SUMIF(B3:B61, "Asia &amp; Pacific", O3:O61)</f>
        <v>3954</v>
      </c>
      <c r="O72" s="66">
        <f>SUMIF(B3:B61, "Asia &amp; Pacific", P3:P61)</f>
        <v>3090</v>
      </c>
      <c r="P72" s="66"/>
      <c r="Q72" s="66">
        <f>SUMIF(B3:B61, "Asia &amp; Pacific", Q3:Q61)</f>
        <v>22387</v>
      </c>
      <c r="R72" s="66">
        <f>SUMIF(B3:B61, "Asia &amp; Pacific", R3:R61)</f>
        <v>15254</v>
      </c>
      <c r="S72" s="66">
        <f>SUMIF(B3:B61, "Asia &amp; Pacific", S3:S61)</f>
        <v>634</v>
      </c>
      <c r="T72" s="66">
        <f>SUMIF(B3:B61, "Asia &amp; Pacific", T3:T61)</f>
        <v>52720</v>
      </c>
      <c r="U72" s="66">
        <f>SUMIF(B3:B61, "Asia &amp; Pacific", U3:U61)</f>
        <v>39857</v>
      </c>
      <c r="V72" s="66">
        <f>SUMIF(B3:B61, "Asia &amp; Pacific", V3:V61)</f>
        <v>711</v>
      </c>
      <c r="W72" s="66">
        <f>SUMIF(B3:B61, "Asia &amp; Pacific", W3:W61)</f>
        <v>9624</v>
      </c>
      <c r="X72" s="66">
        <f>SUMIF(B3:B61, "Asia &amp; Pacific", X3:X61)</f>
        <v>1932</v>
      </c>
      <c r="Y72" s="66">
        <f>SUMIF(B3:B61, "Asia &amp; Pacific", Y3:Y61)</f>
        <v>383</v>
      </c>
      <c r="Z72" s="66">
        <f>SUMIF(B3:B61, "Asia &amp; Pacific", Z3:Z61)</f>
        <v>10940</v>
      </c>
      <c r="AA72" s="66">
        <f>SUMIF(B3:B61, "Asia &amp; Pacific", AA3:AA61)</f>
        <v>23738</v>
      </c>
      <c r="AB72" s="68">
        <f>SUMIF(B3:B61, "Asia &amp; Pacific", AB3:AB61)</f>
        <v>300</v>
      </c>
      <c r="AC72" s="68">
        <f>SUMIF(B3:B61, "Asia &amp; Pacific", AC3:AC61)</f>
        <v>9844</v>
      </c>
      <c r="AD72" s="66">
        <f>SUMIF(B3:B61, "Asia &amp; Pacific", AD3:AD61)</f>
        <v>72</v>
      </c>
      <c r="AE72" s="66">
        <f>SUMIF(B3:B61, "Asia &amp; Pacific", AE3:AE61)</f>
        <v>10</v>
      </c>
      <c r="AF72" s="66">
        <f>SUMIF(B3:B61, "Asia &amp; Pacific", AF3:AF61)</f>
        <v>1460</v>
      </c>
      <c r="AG72" s="66">
        <f>SUMIF(B3:B61, "Asia &amp; Pacific", AG3:AG61)</f>
        <v>35</v>
      </c>
      <c r="AH72" s="66">
        <f>SUMIF(B3:B61, "Asia &amp; Pacific", AH3:AH61)</f>
        <v>11</v>
      </c>
      <c r="AI72" s="66">
        <f>SUMIF(B3:B61, "Asia &amp; Pacific", AI3:AI61)</f>
        <v>8224</v>
      </c>
      <c r="AJ72" s="68">
        <f>SUMIF(B3:B61, "Asia &amp; Pacific", AJ3:AJ61)</f>
        <v>117</v>
      </c>
      <c r="AK72" s="66">
        <f>SUMIF(B3:B61, "Asia &amp; Pacific", AK3:AK61)</f>
        <v>20356</v>
      </c>
      <c r="AL72" s="66"/>
      <c r="AM72" s="66">
        <f>SUMIF(B3:B61, "Asia &amp; Pacific", AM3:AM61)</f>
        <v>595</v>
      </c>
      <c r="AN72" s="67"/>
      <c r="AO72" s="66">
        <f>SUMIF(B3:B61, "Asia &amp; Pacific", AO3:AO61)</f>
        <v>21539</v>
      </c>
      <c r="AP72" s="66">
        <f>SUMIF(B3:B61, "Asia &amp; Pacific", AP3:AP61)</f>
        <v>39</v>
      </c>
      <c r="AQ72" s="66">
        <f>SUMIF(B3:B61, "Asia &amp; Pacific", AQ3:AQ61)</f>
        <v>38</v>
      </c>
      <c r="AR72" s="68">
        <f>SUMIF(B3:B61, "Asia &amp; Pacific", AR3:AR61)</f>
        <v>5194</v>
      </c>
      <c r="AS72" s="66">
        <f>SUMIF(B3:B61, "Asia &amp; Pacific", AS3:AS61)</f>
        <v>3538</v>
      </c>
      <c r="AT72" s="66">
        <f>SUMIF(B3:B61, "Asia &amp; Pacific", AT3:AT61)</f>
        <v>73</v>
      </c>
      <c r="AU72" s="66">
        <f>SUMIF(B3:B61, "Asia &amp; Pacific", AU3:AU61)</f>
        <v>4639</v>
      </c>
      <c r="AV72" s="68">
        <f>SUMIF(B3:B61, "Asia &amp; Pacific", AV3:AV61)</f>
        <v>681</v>
      </c>
      <c r="AW72" s="63"/>
    </row>
    <row r="73" spans="1:49" ht="16" x14ac:dyDescent="0.2">
      <c r="A73" s="63"/>
      <c r="B73" s="70" t="s">
        <v>96</v>
      </c>
      <c r="C73" s="88">
        <f>C72/D72</f>
        <v>2.9513715710723192</v>
      </c>
      <c r="D73" s="76">
        <f>D72/D72</f>
        <v>1</v>
      </c>
      <c r="E73" s="88">
        <f>E72/D72</f>
        <v>0.23316708229426433</v>
      </c>
      <c r="F73" s="88">
        <f>F72/D72</f>
        <v>1.1159600997506234</v>
      </c>
      <c r="G73" s="88">
        <f>G72/H72</f>
        <v>2.2803738317757007</v>
      </c>
      <c r="H73" s="76">
        <f>H72/H72</f>
        <v>1</v>
      </c>
      <c r="I73" s="88">
        <f>I72/H72</f>
        <v>3.2191069574247146E-2</v>
      </c>
      <c r="J73" s="88">
        <f>J72/H72</f>
        <v>0.71131879543094501</v>
      </c>
      <c r="K73" s="88">
        <f>K72/O72</f>
        <v>3.3656957928802592E-2</v>
      </c>
      <c r="L73" s="88">
        <f>L72/O72</f>
        <v>0.43818770226537218</v>
      </c>
      <c r="M73" s="88"/>
      <c r="N73" s="88">
        <f>N72/O72</f>
        <v>1.2796116504854369</v>
      </c>
      <c r="O73" s="76">
        <f>O72/O72</f>
        <v>1</v>
      </c>
      <c r="P73" s="76"/>
      <c r="Q73" s="88">
        <f>Q72/T72</f>
        <v>0.42463960546282248</v>
      </c>
      <c r="R73" s="88">
        <f>R72/T72</f>
        <v>0.28933990895295902</v>
      </c>
      <c r="S73" s="88">
        <f>S72/T72</f>
        <v>1.2025796661608497E-2</v>
      </c>
      <c r="T73" s="76">
        <f>T72/T72</f>
        <v>1</v>
      </c>
      <c r="U73" s="88">
        <f>U72/T72</f>
        <v>0.75601289833080421</v>
      </c>
      <c r="V73" s="88">
        <f>V72/T72</f>
        <v>1.3486342943854325E-2</v>
      </c>
      <c r="W73" s="88">
        <f>W72/T72</f>
        <v>0.18254931714719272</v>
      </c>
      <c r="X73" s="88">
        <f>X72/AC72</f>
        <v>0.19626168224299065</v>
      </c>
      <c r="Y73" s="88">
        <f>Y72/AC72</f>
        <v>3.8906948394961401E-2</v>
      </c>
      <c r="Z73" s="88">
        <f>Z72/AC72</f>
        <v>1.1113368549370175</v>
      </c>
      <c r="AA73" s="88">
        <f>AA72/AC72</f>
        <v>2.4114181227143439</v>
      </c>
      <c r="AB73" s="88">
        <f>AB72/AC72</f>
        <v>3.0475416497358798E-2</v>
      </c>
      <c r="AC73" s="76">
        <f>AC72/AC72</f>
        <v>1</v>
      </c>
      <c r="AD73" s="75">
        <f>AD72/AF72</f>
        <v>4.9315068493150684E-2</v>
      </c>
      <c r="AE73" s="75">
        <f>AE72/AF72</f>
        <v>6.8493150684931503E-3</v>
      </c>
      <c r="AF73" s="76">
        <f>AF72/AF72</f>
        <v>1</v>
      </c>
      <c r="AG73" s="75">
        <f>AG72/AF72</f>
        <v>2.3972602739726026E-2</v>
      </c>
      <c r="AH73" s="75">
        <f>AH72/AF72</f>
        <v>7.534246575342466E-3</v>
      </c>
      <c r="AI73" s="75">
        <f>AI72/AF72</f>
        <v>5.6328767123287671</v>
      </c>
      <c r="AJ73" s="88">
        <f>AJ72/AF72</f>
        <v>8.0136986301369867E-2</v>
      </c>
      <c r="AK73" s="77">
        <f>AK72/AK72</f>
        <v>1</v>
      </c>
      <c r="AL73" s="75"/>
      <c r="AM73" s="75">
        <f>AM72/AK72</f>
        <v>2.922971114167813E-2</v>
      </c>
      <c r="AN73" s="75"/>
      <c r="AO73" s="75">
        <f>AO72/AK72</f>
        <v>1.0581155433287484</v>
      </c>
      <c r="AP73" s="75">
        <f>AP72/AK72</f>
        <v>1.9158970328158774E-3</v>
      </c>
      <c r="AQ73" s="75">
        <f>AQ72/AK72</f>
        <v>1.8667714678718805E-3</v>
      </c>
      <c r="AR73" s="88">
        <f>AR72/AK72</f>
        <v>0.25515818431911969</v>
      </c>
      <c r="AS73" s="80">
        <f>AS72/AS72</f>
        <v>1</v>
      </c>
      <c r="AT73" s="81">
        <f>AT72/AS72</f>
        <v>2.0633126059920858E-2</v>
      </c>
      <c r="AU73" s="79">
        <f>AU72/AS72</f>
        <v>1.311192764273601</v>
      </c>
      <c r="AV73" s="91">
        <f>AV72/AS72</f>
        <v>0.19248162803843979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107</v>
      </c>
      <c r="D74" s="66">
        <f>SUMIF(B3:B61, "Africa", D3:D61)</f>
        <v>66</v>
      </c>
      <c r="E74" s="66">
        <f>SUMIF(B3:B61, "Africa", E3:E61)</f>
        <v>14</v>
      </c>
      <c r="F74" s="66">
        <f>SUMIF(B3:B61, "Africa", F3:F61)</f>
        <v>65</v>
      </c>
      <c r="G74" s="66">
        <f>SUMIF(B3:B61, "Africa", G3:G61)</f>
        <v>307</v>
      </c>
      <c r="H74" s="66">
        <f>SUMIF(B3:B61, "Africa", H3:H61)</f>
        <v>114</v>
      </c>
      <c r="I74" s="66">
        <f>SUMIF(B3:B61, "Africa", I3:I61)</f>
        <v>4</v>
      </c>
      <c r="J74" s="66">
        <f>SUMIF(B3:B61, "Africa", J3:J61)</f>
        <v>36</v>
      </c>
      <c r="K74" s="66">
        <f>SUMIF(B3:B61, "Africa", K3:K61)</f>
        <v>3</v>
      </c>
      <c r="L74" s="66">
        <f>SUMIF(B3:B61, "Africa", L3:L61)</f>
        <v>42</v>
      </c>
      <c r="N74" s="66">
        <f>SUMIF(B3:B61, "Africa", O3:O61)</f>
        <v>207</v>
      </c>
      <c r="O74" s="66">
        <f>SUMIF(B3:B61, "Africa", P3:P61)</f>
        <v>102</v>
      </c>
      <c r="P74" s="66"/>
      <c r="Q74" s="66">
        <f>SUMIF(B3:B61, "Africa", Q3:Q61)</f>
        <v>1977</v>
      </c>
      <c r="R74" s="66">
        <f>SUMIF(B3:B61, "Africa", R3:R61)</f>
        <v>552</v>
      </c>
      <c r="S74" s="66">
        <f>SUMIF(B3:B61, "Africa", S3:S61)</f>
        <v>37</v>
      </c>
      <c r="T74" s="66">
        <f>SUMIF(B3:B61, "Africa", T3:T61)</f>
        <v>3121</v>
      </c>
      <c r="U74" s="66">
        <f>SUMIF(B3:B61, "Africa", U3:U61)</f>
        <v>1703</v>
      </c>
      <c r="V74" s="66">
        <f>SUMIF(B3:B61, "Africa", V3:V61)</f>
        <v>30</v>
      </c>
      <c r="W74" s="66">
        <f>SUMIF(B3:B61, "Africa", W3:W61)</f>
        <v>626</v>
      </c>
      <c r="X74" s="66">
        <f>SUMIF(B3:B61, "Africa", X3:X61)</f>
        <v>61</v>
      </c>
      <c r="Y74" s="66">
        <f>SUMIF(B3:B61, "Africa", Y3:Y61)</f>
        <v>25</v>
      </c>
      <c r="Z74" s="66">
        <f>SUMIF(B3:B61, "Africa", Z3:Z61)</f>
        <v>415</v>
      </c>
      <c r="AA74" s="66">
        <f>SUMIF(B3:B61, "Africa", AA3:AA61)</f>
        <v>1202</v>
      </c>
      <c r="AB74" s="68">
        <f>SUMIF(B3:B61, "Africa", AB3:AB61)</f>
        <v>7</v>
      </c>
      <c r="AC74" s="68">
        <f>SUMIF(B3:B61, "Africa", AC3:AC61)</f>
        <v>713</v>
      </c>
      <c r="AD74" s="66">
        <f>SUMIF(B3:B61, "Africa", AD3:AD61)</f>
        <v>2</v>
      </c>
      <c r="AE74" s="66">
        <f>SUMIF(B3:B61, "Africa", AE3:AE61)</f>
        <v>0</v>
      </c>
      <c r="AF74" s="66">
        <f>SUMIF(B3:B61, "Africa", AF3:AF61)</f>
        <v>115</v>
      </c>
      <c r="AG74" s="66">
        <f>SUMIF(B3:B61, "Africa", AG3:AG61)</f>
        <v>7</v>
      </c>
      <c r="AH74" s="66">
        <f>SUMIF(B3:B61, "Africa", AH3:AH61)</f>
        <v>7</v>
      </c>
      <c r="AI74" s="66">
        <f>SUMIF(B3:B61, "Africa", AI3:AI61)</f>
        <v>385</v>
      </c>
      <c r="AJ74" s="68">
        <f>SUMIF(B3:B61, "Africa", AJ3:AJ61)</f>
        <v>22</v>
      </c>
      <c r="AK74" s="66">
        <f>SUMIF(B3:B61, "Africa", AK3:AK61)</f>
        <v>1629</v>
      </c>
      <c r="AL74" s="66"/>
      <c r="AM74" s="66">
        <f>SUMIF(B3:B61, "Africa", AM3:AM61)</f>
        <v>61</v>
      </c>
      <c r="AN74" s="67"/>
      <c r="AO74" s="66">
        <f>SUMIF(B3:B61, "Africa", AO3:AO61)</f>
        <v>1205</v>
      </c>
      <c r="AP74" s="66">
        <f>SUMIF(B3:B61, "Africa", AP3:AP61)</f>
        <v>3</v>
      </c>
      <c r="AQ74" s="66">
        <f>SUMIF(B3:B61, "Africa", AQ3:AQ61)</f>
        <v>1</v>
      </c>
      <c r="AR74" s="68">
        <f>SUMIF(B3:B61, "Africa", AR3:AR61)</f>
        <v>422</v>
      </c>
      <c r="AS74" s="66">
        <f>SUMIF(B3:B61, "Africa", AS3:AS61)</f>
        <v>218</v>
      </c>
      <c r="AT74" s="66">
        <f>SUMIF(B3:B61, "Africa", AT3:AT61)</f>
        <v>14</v>
      </c>
      <c r="AU74" s="66">
        <f>SUMIF(B3:B61, "Africa", AU3:AU61)</f>
        <v>249</v>
      </c>
      <c r="AV74" s="68">
        <f>SUMIF(B3:B61, "Africa", AV3:AV61)</f>
        <v>122</v>
      </c>
      <c r="AW74" s="63"/>
    </row>
    <row r="75" spans="1:49" ht="16" x14ac:dyDescent="0.2">
      <c r="A75" s="63"/>
      <c r="B75" s="70" t="s">
        <v>96</v>
      </c>
      <c r="C75" s="88">
        <f>C74/D74</f>
        <v>1.6212121212121211</v>
      </c>
      <c r="D75" s="76">
        <f>D74/D74</f>
        <v>1</v>
      </c>
      <c r="E75" s="88">
        <f>E74/D74</f>
        <v>0.21212121212121213</v>
      </c>
      <c r="F75" s="88">
        <f>F74/D74</f>
        <v>0.98484848484848486</v>
      </c>
      <c r="G75" s="88">
        <f>G74/H74</f>
        <v>2.692982456140351</v>
      </c>
      <c r="H75" s="76">
        <f>H74/H74</f>
        <v>1</v>
      </c>
      <c r="I75" s="88">
        <f>I74/H74</f>
        <v>3.5087719298245612E-2</v>
      </c>
      <c r="J75" s="88">
        <f>J74/H74</f>
        <v>0.31578947368421051</v>
      </c>
      <c r="K75" s="88">
        <f>K74/O74</f>
        <v>2.9411764705882353E-2</v>
      </c>
      <c r="L75" s="88">
        <f>L74/O74</f>
        <v>0.41176470588235292</v>
      </c>
      <c r="M75" s="88"/>
      <c r="N75" s="88">
        <f>N74/O74</f>
        <v>2.0294117647058822</v>
      </c>
      <c r="O75" s="76">
        <f>O74/O74</f>
        <v>1</v>
      </c>
      <c r="P75" s="76"/>
      <c r="Q75" s="88">
        <f>Q74/T74</f>
        <v>0.63345081704581863</v>
      </c>
      <c r="R75" s="88">
        <f>R74/T74</f>
        <v>0.1768663889778917</v>
      </c>
      <c r="S75" s="88">
        <f>S74/T74</f>
        <v>1.1855174623518103E-2</v>
      </c>
      <c r="T75" s="76">
        <f>T74/T74</f>
        <v>1</v>
      </c>
      <c r="U75" s="88">
        <f>U74/T74</f>
        <v>0.54565844280679265</v>
      </c>
      <c r="V75" s="88">
        <f>V74/T74</f>
        <v>9.6123037487984616E-3</v>
      </c>
      <c r="W75" s="88">
        <f>W74/T74</f>
        <v>0.20057673822492791</v>
      </c>
      <c r="X75" s="88">
        <f>X74/AC74</f>
        <v>8.5553997194950909E-2</v>
      </c>
      <c r="Y75" s="88">
        <f>Y74/AC74</f>
        <v>3.5063113604488078E-2</v>
      </c>
      <c r="Z75" s="88">
        <f>Z74/AC74</f>
        <v>0.58204768583450206</v>
      </c>
      <c r="AA75" s="88">
        <f>AA74/AC74</f>
        <v>1.6858345021037868</v>
      </c>
      <c r="AB75" s="88">
        <f>AB74/AC74</f>
        <v>9.8176718092566617E-3</v>
      </c>
      <c r="AC75" s="76">
        <f>AC74/AC74</f>
        <v>1</v>
      </c>
      <c r="AD75" s="75">
        <f>AD74/AF74</f>
        <v>1.7391304347826087E-2</v>
      </c>
      <c r="AE75" s="75">
        <f>AE74/AF74</f>
        <v>0</v>
      </c>
      <c r="AF75" s="76">
        <f>AF74/AF74</f>
        <v>1</v>
      </c>
      <c r="AG75" s="75">
        <f>AG74/AF74</f>
        <v>6.0869565217391307E-2</v>
      </c>
      <c r="AH75" s="75">
        <f>AH74/AF74</f>
        <v>6.0869565217391307E-2</v>
      </c>
      <c r="AI75" s="75">
        <f>AI74/AF74</f>
        <v>3.347826086956522</v>
      </c>
      <c r="AJ75" s="88">
        <f>AJ74/AF74</f>
        <v>0.19130434782608696</v>
      </c>
      <c r="AK75" s="77">
        <f>AK74/AK74</f>
        <v>1</v>
      </c>
      <c r="AL75" s="75"/>
      <c r="AM75" s="75">
        <f>AM74/AK74</f>
        <v>3.7446286065070597E-2</v>
      </c>
      <c r="AN75" s="75"/>
      <c r="AO75" s="75">
        <f>AO74/AK74</f>
        <v>0.73971761817065684</v>
      </c>
      <c r="AP75" s="75">
        <f>AP74/AK74</f>
        <v>1.841620626151013E-3</v>
      </c>
      <c r="AQ75" s="75">
        <f>AQ74/AK74</f>
        <v>6.1387354205033758E-4</v>
      </c>
      <c r="AR75" s="88">
        <f>AR74/AK74</f>
        <v>0.25905463474524248</v>
      </c>
      <c r="AS75" s="80">
        <f>AS74/AS74</f>
        <v>1</v>
      </c>
      <c r="AT75" s="81">
        <f>AT74/AS74</f>
        <v>6.4220183486238536E-2</v>
      </c>
      <c r="AU75" s="79">
        <f>AU74/AS74</f>
        <v>1.1422018348623852</v>
      </c>
      <c r="AV75" s="91">
        <f>AV74/AS74</f>
        <v>0.55963302752293576</v>
      </c>
      <c r="AW75" s="63"/>
    </row>
  </sheetData>
  <mergeCells count="11">
    <mergeCell ref="AK1:AR1"/>
    <mergeCell ref="AS1:AV1"/>
    <mergeCell ref="AW1:AW2"/>
    <mergeCell ref="AX63:AY63"/>
    <mergeCell ref="AX64:AY64"/>
    <mergeCell ref="AD1:AJ1"/>
    <mergeCell ref="C1:F1"/>
    <mergeCell ref="G1:J1"/>
    <mergeCell ref="K1:O1"/>
    <mergeCell ref="Q1:W1"/>
    <mergeCell ref="X1:AC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9816-DE95-264A-B0BB-098C5ADC599B}">
  <dimension ref="A1:AY75"/>
  <sheetViews>
    <sheetView zoomScale="125" zoomScaleNormal="125" workbookViewId="0">
      <pane xSplit="2" ySplit="2" topLeftCell="C43" activePane="bottomRight" state="frozen"/>
      <selection pane="topRight" activeCell="C1" sqref="C1"/>
      <selection pane="bottomLeft" activeCell="A3" sqref="A3"/>
      <selection pane="bottomRight" activeCell="F76" sqref="F76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05"/>
      <c r="Q1" s="142" t="s">
        <v>115</v>
      </c>
      <c r="R1" s="138"/>
      <c r="S1" s="138"/>
      <c r="T1" s="138"/>
      <c r="U1" s="138"/>
      <c r="V1" s="138"/>
      <c r="W1" s="139"/>
      <c r="X1" s="142" t="s">
        <v>116</v>
      </c>
      <c r="Y1" s="138"/>
      <c r="Z1" s="138"/>
      <c r="AA1" s="138"/>
      <c r="AB1" s="138"/>
      <c r="AC1" s="139"/>
      <c r="AD1" s="138" t="s">
        <v>117</v>
      </c>
      <c r="AE1" s="138"/>
      <c r="AF1" s="138"/>
      <c r="AG1" s="138"/>
      <c r="AH1" s="138"/>
      <c r="AI1" s="138"/>
      <c r="AJ1" s="139"/>
      <c r="AK1" s="138" t="s">
        <v>118</v>
      </c>
      <c r="AL1" s="138"/>
      <c r="AM1" s="138"/>
      <c r="AN1" s="138"/>
      <c r="AO1" s="138"/>
      <c r="AP1" s="138"/>
      <c r="AQ1" s="138"/>
      <c r="AR1" s="139"/>
      <c r="AS1" s="138" t="s">
        <v>119</v>
      </c>
      <c r="AT1" s="138"/>
      <c r="AU1" s="138"/>
      <c r="AV1" s="138"/>
      <c r="AW1" s="140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161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0"/>
    </row>
    <row r="3" spans="1:50" x14ac:dyDescent="0.2">
      <c r="A3" s="2" t="s">
        <v>12</v>
      </c>
      <c r="B3" s="2" t="s">
        <v>13</v>
      </c>
      <c r="C3" s="83">
        <v>41</v>
      </c>
      <c r="D3" s="83">
        <v>5</v>
      </c>
      <c r="E3" s="83">
        <v>0</v>
      </c>
      <c r="F3" s="83">
        <v>25</v>
      </c>
      <c r="G3" s="83">
        <v>96</v>
      </c>
      <c r="H3" s="83">
        <v>27</v>
      </c>
      <c r="I3" s="83">
        <v>0</v>
      </c>
      <c r="J3" s="83">
        <v>38</v>
      </c>
      <c r="K3" s="83">
        <v>0</v>
      </c>
      <c r="L3" s="83">
        <v>9</v>
      </c>
      <c r="M3" s="83">
        <v>576</v>
      </c>
      <c r="N3" s="102">
        <f t="shared" ref="N3:N61" si="0">M3*1.2</f>
        <v>691.19999999999993</v>
      </c>
      <c r="O3" s="83">
        <v>66</v>
      </c>
      <c r="P3" s="83">
        <v>78</v>
      </c>
      <c r="Q3" s="83">
        <v>466</v>
      </c>
      <c r="R3" s="83">
        <v>175</v>
      </c>
      <c r="S3" s="83">
        <v>6</v>
      </c>
      <c r="T3" s="83">
        <v>875</v>
      </c>
      <c r="U3" s="83">
        <v>624</v>
      </c>
      <c r="V3" s="83">
        <v>22</v>
      </c>
      <c r="W3" s="83">
        <v>252</v>
      </c>
      <c r="X3" s="83">
        <v>27</v>
      </c>
      <c r="Y3" s="83">
        <v>3</v>
      </c>
      <c r="Z3" s="83">
        <v>160</v>
      </c>
      <c r="AA3" s="83">
        <v>315</v>
      </c>
      <c r="AB3" s="83">
        <v>4</v>
      </c>
      <c r="AC3" s="83">
        <v>187</v>
      </c>
      <c r="AD3" s="83">
        <v>0</v>
      </c>
      <c r="AE3" s="83">
        <v>0</v>
      </c>
      <c r="AF3" s="83">
        <v>35</v>
      </c>
      <c r="AG3" s="83">
        <v>1</v>
      </c>
      <c r="AH3" s="83">
        <v>0</v>
      </c>
      <c r="AI3" s="83">
        <v>119</v>
      </c>
      <c r="AJ3" s="83">
        <v>2</v>
      </c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82">
        <v>630698</v>
      </c>
    </row>
    <row r="4" spans="1:50" x14ac:dyDescent="0.2">
      <c r="A4" s="69" t="s">
        <v>14</v>
      </c>
      <c r="B4" s="3" t="s">
        <v>15</v>
      </c>
      <c r="C4" s="83">
        <v>40</v>
      </c>
      <c r="D4" s="83">
        <v>9</v>
      </c>
      <c r="E4" s="83">
        <v>0</v>
      </c>
      <c r="F4" s="83">
        <v>32</v>
      </c>
      <c r="G4" s="83">
        <v>100</v>
      </c>
      <c r="H4" s="83">
        <v>50</v>
      </c>
      <c r="I4" s="83">
        <v>2</v>
      </c>
      <c r="J4" s="83">
        <v>35</v>
      </c>
      <c r="K4" s="83">
        <v>4</v>
      </c>
      <c r="L4" s="83">
        <v>42</v>
      </c>
      <c r="M4" s="83">
        <v>960</v>
      </c>
      <c r="N4" s="102">
        <f t="shared" si="0"/>
        <v>1152</v>
      </c>
      <c r="O4" s="83">
        <v>185</v>
      </c>
      <c r="P4" s="83">
        <v>123</v>
      </c>
      <c r="Q4" s="83">
        <v>975</v>
      </c>
      <c r="R4" s="83">
        <v>584</v>
      </c>
      <c r="S4" s="83">
        <v>34</v>
      </c>
      <c r="T4" s="83">
        <v>1535</v>
      </c>
      <c r="U4" s="83">
        <v>1775</v>
      </c>
      <c r="V4" s="83">
        <v>50</v>
      </c>
      <c r="W4" s="83">
        <v>650</v>
      </c>
      <c r="X4" s="83">
        <v>38</v>
      </c>
      <c r="Y4" s="83">
        <v>6</v>
      </c>
      <c r="Z4" s="83">
        <v>163</v>
      </c>
      <c r="AA4" s="83">
        <v>416</v>
      </c>
      <c r="AB4" s="83">
        <v>5</v>
      </c>
      <c r="AC4" s="83">
        <v>331</v>
      </c>
      <c r="AD4" s="83">
        <v>4</v>
      </c>
      <c r="AE4" s="83">
        <v>0</v>
      </c>
      <c r="AF4" s="83">
        <v>15</v>
      </c>
      <c r="AG4" s="83">
        <v>3</v>
      </c>
      <c r="AH4" s="83">
        <v>0</v>
      </c>
      <c r="AI4" s="83">
        <v>175</v>
      </c>
      <c r="AJ4" s="83">
        <v>1</v>
      </c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82">
        <v>1724787</v>
      </c>
    </row>
    <row r="5" spans="1:50" x14ac:dyDescent="0.2">
      <c r="A5" s="4" t="s">
        <v>16</v>
      </c>
      <c r="B5" s="4" t="s">
        <v>17</v>
      </c>
      <c r="C5" s="83">
        <v>72</v>
      </c>
      <c r="D5" s="83">
        <v>42</v>
      </c>
      <c r="E5" s="83">
        <v>5</v>
      </c>
      <c r="F5" s="83">
        <v>19</v>
      </c>
      <c r="G5" s="83">
        <v>120</v>
      </c>
      <c r="H5" s="83">
        <v>24</v>
      </c>
      <c r="I5" s="83">
        <v>0</v>
      </c>
      <c r="J5" s="83">
        <v>8</v>
      </c>
      <c r="K5" s="83">
        <v>3</v>
      </c>
      <c r="L5" s="83">
        <v>24</v>
      </c>
      <c r="M5" s="83">
        <v>916</v>
      </c>
      <c r="N5" s="102">
        <f t="shared" si="0"/>
        <v>1099.2</v>
      </c>
      <c r="O5" s="83">
        <v>115</v>
      </c>
      <c r="P5" s="83">
        <v>32</v>
      </c>
      <c r="Q5" s="83">
        <v>1029</v>
      </c>
      <c r="R5" s="83">
        <v>705</v>
      </c>
      <c r="S5" s="83">
        <v>8</v>
      </c>
      <c r="T5" s="83">
        <v>1064</v>
      </c>
      <c r="U5" s="83">
        <v>849</v>
      </c>
      <c r="V5" s="83">
        <v>17</v>
      </c>
      <c r="W5" s="83">
        <v>498</v>
      </c>
      <c r="X5" s="83">
        <v>20</v>
      </c>
      <c r="Y5" s="83">
        <v>1</v>
      </c>
      <c r="Z5" s="83">
        <v>113</v>
      </c>
      <c r="AA5" s="83">
        <v>284</v>
      </c>
      <c r="AB5" s="83">
        <v>12</v>
      </c>
      <c r="AC5" s="83">
        <v>258</v>
      </c>
      <c r="AD5" s="83">
        <v>0</v>
      </c>
      <c r="AE5" s="83">
        <v>1</v>
      </c>
      <c r="AF5" s="83">
        <v>73</v>
      </c>
      <c r="AG5" s="83">
        <v>2</v>
      </c>
      <c r="AH5" s="83">
        <v>2</v>
      </c>
      <c r="AI5" s="83">
        <v>163</v>
      </c>
      <c r="AJ5" s="83">
        <v>14</v>
      </c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0</v>
      </c>
      <c r="D6" s="83">
        <v>0</v>
      </c>
      <c r="E6" s="83">
        <v>0</v>
      </c>
      <c r="F6" s="83">
        <v>1</v>
      </c>
      <c r="G6" s="83">
        <v>0</v>
      </c>
      <c r="H6" s="83">
        <v>1</v>
      </c>
      <c r="I6" s="83">
        <v>0</v>
      </c>
      <c r="J6" s="83">
        <v>0</v>
      </c>
      <c r="K6" s="83">
        <v>0</v>
      </c>
      <c r="L6" s="83">
        <v>0</v>
      </c>
      <c r="M6" s="83">
        <v>14</v>
      </c>
      <c r="N6" s="102">
        <f t="shared" si="0"/>
        <v>16.8</v>
      </c>
      <c r="O6" s="83">
        <v>1</v>
      </c>
      <c r="P6" s="83">
        <v>1</v>
      </c>
      <c r="Q6" s="83">
        <v>8</v>
      </c>
      <c r="R6" s="83">
        <v>2</v>
      </c>
      <c r="S6" s="83">
        <v>0</v>
      </c>
      <c r="T6" s="83">
        <v>19</v>
      </c>
      <c r="U6" s="83">
        <v>12</v>
      </c>
      <c r="V6" s="83">
        <v>0</v>
      </c>
      <c r="W6" s="83">
        <v>1</v>
      </c>
      <c r="X6" s="83">
        <v>2</v>
      </c>
      <c r="Y6" s="83">
        <v>0</v>
      </c>
      <c r="Z6" s="83">
        <v>9</v>
      </c>
      <c r="AA6" s="83">
        <v>7</v>
      </c>
      <c r="AB6" s="83">
        <v>0</v>
      </c>
      <c r="AC6" s="83">
        <v>5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2</v>
      </c>
      <c r="AJ6" s="83">
        <v>0</v>
      </c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82">
        <v>43544</v>
      </c>
    </row>
    <row r="7" spans="1:50" x14ac:dyDescent="0.2">
      <c r="A7" s="6" t="s">
        <v>19</v>
      </c>
      <c r="B7" s="6" t="s">
        <v>17</v>
      </c>
      <c r="C7" s="83">
        <v>79</v>
      </c>
      <c r="D7" s="83">
        <v>86</v>
      </c>
      <c r="E7" s="83">
        <v>1</v>
      </c>
      <c r="F7" s="83">
        <v>40</v>
      </c>
      <c r="G7" s="83">
        <v>292</v>
      </c>
      <c r="H7" s="83">
        <v>82</v>
      </c>
      <c r="I7" s="83">
        <v>0</v>
      </c>
      <c r="J7" s="83">
        <v>35</v>
      </c>
      <c r="K7" s="83">
        <v>3</v>
      </c>
      <c r="L7" s="83">
        <v>66</v>
      </c>
      <c r="M7" s="83">
        <v>1324</v>
      </c>
      <c r="N7" s="102">
        <f t="shared" si="0"/>
        <v>1588.8</v>
      </c>
      <c r="O7" s="83">
        <v>85</v>
      </c>
      <c r="P7" s="83">
        <v>327</v>
      </c>
      <c r="Q7" s="83">
        <v>1319</v>
      </c>
      <c r="R7" s="83">
        <v>710</v>
      </c>
      <c r="S7" s="83">
        <v>20</v>
      </c>
      <c r="T7" s="83">
        <v>1623</v>
      </c>
      <c r="U7" s="83">
        <v>1752</v>
      </c>
      <c r="V7" s="83">
        <v>249</v>
      </c>
      <c r="W7" s="83">
        <v>542</v>
      </c>
      <c r="X7" s="83">
        <v>34</v>
      </c>
      <c r="Y7" s="83">
        <v>4</v>
      </c>
      <c r="Z7" s="83">
        <v>225</v>
      </c>
      <c r="AA7" s="83">
        <v>474</v>
      </c>
      <c r="AB7" s="83">
        <v>9</v>
      </c>
      <c r="AC7" s="83">
        <v>320</v>
      </c>
      <c r="AD7" s="83">
        <v>1</v>
      </c>
      <c r="AE7" s="83">
        <v>1</v>
      </c>
      <c r="AF7" s="83">
        <v>80</v>
      </c>
      <c r="AG7" s="83">
        <v>2</v>
      </c>
      <c r="AH7" s="83">
        <v>0</v>
      </c>
      <c r="AI7" s="83">
        <v>351</v>
      </c>
      <c r="AJ7" s="83">
        <v>8</v>
      </c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82">
        <v>589491</v>
      </c>
    </row>
    <row r="8" spans="1:50" x14ac:dyDescent="0.2">
      <c r="A8" s="7" t="s">
        <v>20</v>
      </c>
      <c r="B8" s="7" t="s">
        <v>13</v>
      </c>
      <c r="C8" s="83">
        <v>84</v>
      </c>
      <c r="D8" s="83">
        <v>22</v>
      </c>
      <c r="E8" s="83">
        <v>10</v>
      </c>
      <c r="F8" s="83">
        <v>64</v>
      </c>
      <c r="G8" s="83">
        <v>245</v>
      </c>
      <c r="H8" s="83">
        <v>80</v>
      </c>
      <c r="I8" s="83">
        <v>4</v>
      </c>
      <c r="J8" s="83">
        <v>33</v>
      </c>
      <c r="K8" s="83">
        <v>15</v>
      </c>
      <c r="L8" s="83">
        <v>54</v>
      </c>
      <c r="M8" s="83">
        <v>2219</v>
      </c>
      <c r="N8" s="102">
        <f t="shared" si="0"/>
        <v>2662.7999999999997</v>
      </c>
      <c r="O8" s="83">
        <v>353</v>
      </c>
      <c r="P8" s="83">
        <v>294</v>
      </c>
      <c r="Q8" s="83">
        <v>1500</v>
      </c>
      <c r="R8" s="83">
        <v>623</v>
      </c>
      <c r="S8" s="83">
        <v>27</v>
      </c>
      <c r="T8" s="83">
        <v>3393</v>
      </c>
      <c r="U8" s="83">
        <v>3146</v>
      </c>
      <c r="V8" s="83">
        <v>50</v>
      </c>
      <c r="W8" s="83">
        <v>1045</v>
      </c>
      <c r="X8" s="83">
        <v>78</v>
      </c>
      <c r="Y8" s="83">
        <v>9</v>
      </c>
      <c r="Z8" s="83">
        <v>732</v>
      </c>
      <c r="AA8" s="83">
        <v>1302</v>
      </c>
      <c r="AB8" s="83">
        <v>24</v>
      </c>
      <c r="AC8" s="83">
        <v>969</v>
      </c>
      <c r="AD8" s="83">
        <v>1</v>
      </c>
      <c r="AE8" s="83">
        <v>1</v>
      </c>
      <c r="AF8" s="83">
        <v>102</v>
      </c>
      <c r="AG8" s="83">
        <v>31</v>
      </c>
      <c r="AH8" s="83">
        <v>3</v>
      </c>
      <c r="AI8" s="83">
        <v>637</v>
      </c>
      <c r="AJ8" s="83">
        <v>56</v>
      </c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82">
        <v>1894708</v>
      </c>
    </row>
    <row r="9" spans="1:50" x14ac:dyDescent="0.2">
      <c r="A9" s="8" t="s">
        <v>21</v>
      </c>
      <c r="B9" s="8" t="s">
        <v>22</v>
      </c>
      <c r="C9" s="83">
        <v>183</v>
      </c>
      <c r="D9" s="83">
        <v>81</v>
      </c>
      <c r="E9" s="83">
        <v>3</v>
      </c>
      <c r="F9" s="83">
        <v>92</v>
      </c>
      <c r="G9" s="83">
        <v>289</v>
      </c>
      <c r="H9" s="83">
        <v>112</v>
      </c>
      <c r="I9" s="83">
        <v>3</v>
      </c>
      <c r="J9" s="83">
        <v>108</v>
      </c>
      <c r="K9" s="83">
        <v>10</v>
      </c>
      <c r="L9" s="83">
        <v>108</v>
      </c>
      <c r="M9" s="83">
        <v>2108</v>
      </c>
      <c r="N9" s="102">
        <f t="shared" si="0"/>
        <v>2529.6</v>
      </c>
      <c r="O9" s="83">
        <v>215</v>
      </c>
      <c r="P9" s="83">
        <v>259</v>
      </c>
      <c r="Q9" s="83">
        <v>2077</v>
      </c>
      <c r="R9" s="83">
        <v>2200</v>
      </c>
      <c r="S9" s="83">
        <v>79</v>
      </c>
      <c r="T9" s="83">
        <v>3072</v>
      </c>
      <c r="U9" s="83">
        <v>4030</v>
      </c>
      <c r="V9" s="83">
        <v>98</v>
      </c>
      <c r="W9" s="83">
        <v>980</v>
      </c>
      <c r="X9" s="83">
        <v>116</v>
      </c>
      <c r="Y9" s="83">
        <v>18</v>
      </c>
      <c r="Z9" s="83">
        <v>487</v>
      </c>
      <c r="AA9" s="83">
        <v>976</v>
      </c>
      <c r="AB9" s="83">
        <v>15</v>
      </c>
      <c r="AC9" s="83">
        <v>783</v>
      </c>
      <c r="AD9" s="83">
        <v>0</v>
      </c>
      <c r="AE9" s="83">
        <v>0</v>
      </c>
      <c r="AF9" s="83">
        <v>43</v>
      </c>
      <c r="AG9" s="83">
        <v>0</v>
      </c>
      <c r="AH9" s="83">
        <v>0</v>
      </c>
      <c r="AI9" s="83">
        <v>442</v>
      </c>
      <c r="AJ9" s="83">
        <v>4</v>
      </c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82">
        <v>2200352</v>
      </c>
    </row>
    <row r="10" spans="1:50" x14ac:dyDescent="0.2">
      <c r="A10" s="9" t="s">
        <v>23</v>
      </c>
      <c r="B10" s="9" t="s">
        <v>13</v>
      </c>
      <c r="C10" s="83">
        <v>6</v>
      </c>
      <c r="D10" s="83">
        <v>1</v>
      </c>
      <c r="E10" s="83">
        <v>1</v>
      </c>
      <c r="F10" s="83">
        <v>5</v>
      </c>
      <c r="G10" s="83">
        <v>14</v>
      </c>
      <c r="H10" s="83">
        <v>11</v>
      </c>
      <c r="I10" s="83">
        <v>0</v>
      </c>
      <c r="J10" s="83">
        <v>5</v>
      </c>
      <c r="K10" s="83">
        <v>0</v>
      </c>
      <c r="L10" s="83">
        <v>4</v>
      </c>
      <c r="M10" s="83">
        <v>156</v>
      </c>
      <c r="N10" s="102">
        <f t="shared" si="0"/>
        <v>187.2</v>
      </c>
      <c r="O10" s="83">
        <v>8</v>
      </c>
      <c r="P10" s="83">
        <v>27</v>
      </c>
      <c r="Q10" s="83">
        <v>59</v>
      </c>
      <c r="R10" s="83">
        <v>34</v>
      </c>
      <c r="S10" s="83">
        <v>2</v>
      </c>
      <c r="T10" s="83">
        <v>166</v>
      </c>
      <c r="U10" s="83">
        <v>219</v>
      </c>
      <c r="V10" s="83">
        <v>2</v>
      </c>
      <c r="W10" s="83">
        <v>52</v>
      </c>
      <c r="X10" s="83">
        <v>5</v>
      </c>
      <c r="Y10" s="83">
        <v>3</v>
      </c>
      <c r="Z10" s="83">
        <v>37</v>
      </c>
      <c r="AA10" s="83">
        <v>54</v>
      </c>
      <c r="AB10" s="83">
        <v>1</v>
      </c>
      <c r="AC10" s="83">
        <v>43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24</v>
      </c>
      <c r="AJ10" s="83">
        <v>1</v>
      </c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9</v>
      </c>
      <c r="D11" s="83">
        <v>2</v>
      </c>
      <c r="E11" s="83">
        <v>1</v>
      </c>
      <c r="F11" s="83">
        <v>23</v>
      </c>
      <c r="G11" s="83">
        <v>27</v>
      </c>
      <c r="H11" s="83">
        <v>20</v>
      </c>
      <c r="I11" s="83">
        <v>0</v>
      </c>
      <c r="J11" s="83">
        <v>49</v>
      </c>
      <c r="K11" s="83">
        <v>7</v>
      </c>
      <c r="L11" s="83">
        <v>12</v>
      </c>
      <c r="M11" s="83">
        <v>481</v>
      </c>
      <c r="N11" s="102">
        <f t="shared" si="0"/>
        <v>577.19999999999993</v>
      </c>
      <c r="O11" s="83">
        <v>41</v>
      </c>
      <c r="P11" s="83">
        <v>76</v>
      </c>
      <c r="Q11" s="83">
        <v>250</v>
      </c>
      <c r="R11" s="83">
        <v>105</v>
      </c>
      <c r="S11" s="83">
        <v>11</v>
      </c>
      <c r="T11" s="83">
        <v>719</v>
      </c>
      <c r="U11" s="83">
        <v>705</v>
      </c>
      <c r="V11" s="83">
        <v>24</v>
      </c>
      <c r="W11" s="83">
        <v>160</v>
      </c>
      <c r="X11" s="83">
        <v>19</v>
      </c>
      <c r="Y11" s="83">
        <v>3</v>
      </c>
      <c r="Z11" s="83">
        <v>142</v>
      </c>
      <c r="AA11" s="83">
        <v>267</v>
      </c>
      <c r="AB11" s="83">
        <v>1</v>
      </c>
      <c r="AC11" s="83">
        <v>228</v>
      </c>
      <c r="AD11" s="83">
        <v>0</v>
      </c>
      <c r="AE11" s="83">
        <v>0</v>
      </c>
      <c r="AF11" s="83">
        <v>10</v>
      </c>
      <c r="AG11" s="83">
        <v>4</v>
      </c>
      <c r="AH11" s="83">
        <v>0</v>
      </c>
      <c r="AI11" s="83">
        <v>107</v>
      </c>
      <c r="AJ11" s="83">
        <v>9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4</v>
      </c>
      <c r="D12" s="83">
        <v>4</v>
      </c>
      <c r="E12" s="83">
        <v>0</v>
      </c>
      <c r="F12" s="83">
        <v>3</v>
      </c>
      <c r="G12" s="83">
        <v>18</v>
      </c>
      <c r="H12" s="83">
        <v>9</v>
      </c>
      <c r="I12" s="83">
        <v>3</v>
      </c>
      <c r="J12" s="83">
        <v>2</v>
      </c>
      <c r="K12" s="83">
        <v>0</v>
      </c>
      <c r="L12" s="83">
        <v>12</v>
      </c>
      <c r="M12" s="83">
        <v>144</v>
      </c>
      <c r="N12" s="102">
        <f t="shared" si="0"/>
        <v>172.79999999999998</v>
      </c>
      <c r="O12" s="83">
        <v>12</v>
      </c>
      <c r="P12" s="83">
        <v>37</v>
      </c>
      <c r="Q12" s="83">
        <v>122</v>
      </c>
      <c r="R12" s="83">
        <v>43</v>
      </c>
      <c r="S12" s="83">
        <v>5</v>
      </c>
      <c r="T12" s="83">
        <v>256</v>
      </c>
      <c r="U12" s="83">
        <v>323</v>
      </c>
      <c r="V12" s="83">
        <v>1</v>
      </c>
      <c r="W12" s="83">
        <v>74</v>
      </c>
      <c r="X12" s="83">
        <v>10</v>
      </c>
      <c r="Y12" s="83">
        <v>0</v>
      </c>
      <c r="Z12" s="83">
        <v>41</v>
      </c>
      <c r="AA12" s="83">
        <v>83</v>
      </c>
      <c r="AB12" s="83">
        <v>4</v>
      </c>
      <c r="AC12" s="83">
        <v>78</v>
      </c>
      <c r="AD12" s="83">
        <v>0</v>
      </c>
      <c r="AE12" s="83">
        <v>0</v>
      </c>
      <c r="AF12" s="83">
        <v>2</v>
      </c>
      <c r="AG12" s="83">
        <v>0</v>
      </c>
      <c r="AH12" s="83">
        <v>0</v>
      </c>
      <c r="AI12" s="83">
        <v>28</v>
      </c>
      <c r="AJ12" s="83">
        <v>0</v>
      </c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82">
        <v>68489</v>
      </c>
    </row>
    <row r="13" spans="1:50" x14ac:dyDescent="0.2">
      <c r="A13" s="12" t="s">
        <v>26</v>
      </c>
      <c r="B13" s="12" t="s">
        <v>17</v>
      </c>
      <c r="C13" s="83">
        <v>53</v>
      </c>
      <c r="D13" s="83">
        <v>38</v>
      </c>
      <c r="E13" s="83">
        <v>9</v>
      </c>
      <c r="F13" s="83">
        <v>37</v>
      </c>
      <c r="G13" s="83">
        <v>161</v>
      </c>
      <c r="H13" s="83">
        <v>79</v>
      </c>
      <c r="I13" s="83">
        <v>1</v>
      </c>
      <c r="J13" s="83">
        <v>17</v>
      </c>
      <c r="K13" s="83">
        <v>6</v>
      </c>
      <c r="L13" s="83">
        <v>56</v>
      </c>
      <c r="M13" s="83">
        <v>1246</v>
      </c>
      <c r="N13" s="102">
        <f t="shared" si="0"/>
        <v>1495.2</v>
      </c>
      <c r="O13" s="83">
        <v>207</v>
      </c>
      <c r="P13" s="83">
        <v>78</v>
      </c>
      <c r="Q13" s="83">
        <v>874</v>
      </c>
      <c r="R13" s="83">
        <v>712</v>
      </c>
      <c r="S13" s="83">
        <v>19</v>
      </c>
      <c r="T13" s="83">
        <v>898</v>
      </c>
      <c r="U13" s="83">
        <v>1034</v>
      </c>
      <c r="V13" s="83">
        <v>41</v>
      </c>
      <c r="W13" s="83">
        <v>446</v>
      </c>
      <c r="X13" s="83">
        <v>27</v>
      </c>
      <c r="Y13" s="83">
        <v>14</v>
      </c>
      <c r="Z13" s="83">
        <v>192</v>
      </c>
      <c r="AA13" s="83">
        <v>366</v>
      </c>
      <c r="AB13" s="83">
        <v>7</v>
      </c>
      <c r="AC13" s="83">
        <v>363</v>
      </c>
      <c r="AD13" s="83">
        <v>3</v>
      </c>
      <c r="AE13" s="83">
        <v>0</v>
      </c>
      <c r="AF13" s="83">
        <v>67</v>
      </c>
      <c r="AG13" s="83">
        <v>11</v>
      </c>
      <c r="AH13" s="83">
        <v>1</v>
      </c>
      <c r="AI13" s="83">
        <v>191</v>
      </c>
      <c r="AJ13" s="83">
        <v>12</v>
      </c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7</v>
      </c>
      <c r="D14" s="83">
        <v>8</v>
      </c>
      <c r="E14" s="83">
        <v>0</v>
      </c>
      <c r="F14" s="83">
        <v>17</v>
      </c>
      <c r="G14" s="83">
        <v>13</v>
      </c>
      <c r="H14" s="83">
        <v>13</v>
      </c>
      <c r="I14" s="83">
        <v>1</v>
      </c>
      <c r="J14" s="83">
        <v>1</v>
      </c>
      <c r="K14" s="83">
        <v>0</v>
      </c>
      <c r="L14" s="83">
        <v>6</v>
      </c>
      <c r="M14" s="83">
        <v>156</v>
      </c>
      <c r="N14" s="102">
        <f t="shared" si="0"/>
        <v>187.2</v>
      </c>
      <c r="O14" s="83">
        <v>25</v>
      </c>
      <c r="P14" s="83">
        <v>10</v>
      </c>
      <c r="Q14" s="83">
        <v>229</v>
      </c>
      <c r="R14" s="83">
        <v>136</v>
      </c>
      <c r="S14" s="83">
        <v>10</v>
      </c>
      <c r="T14" s="83">
        <v>158</v>
      </c>
      <c r="U14" s="83">
        <v>272</v>
      </c>
      <c r="V14" s="83">
        <v>16</v>
      </c>
      <c r="W14" s="83">
        <v>143</v>
      </c>
      <c r="X14" s="83">
        <v>11</v>
      </c>
      <c r="Y14" s="83">
        <v>0</v>
      </c>
      <c r="Z14" s="83">
        <v>19</v>
      </c>
      <c r="AA14" s="83">
        <v>37</v>
      </c>
      <c r="AB14" s="83">
        <v>4</v>
      </c>
      <c r="AC14" s="83">
        <v>55</v>
      </c>
      <c r="AD14" s="83">
        <v>0</v>
      </c>
      <c r="AE14" s="83">
        <v>0</v>
      </c>
      <c r="AF14" s="83">
        <v>3</v>
      </c>
      <c r="AG14" s="83">
        <v>4</v>
      </c>
      <c r="AH14" s="83">
        <v>0</v>
      </c>
      <c r="AI14" s="83">
        <v>36</v>
      </c>
      <c r="AJ14" s="83">
        <v>1</v>
      </c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3</v>
      </c>
      <c r="D15" s="83">
        <v>4</v>
      </c>
      <c r="E15" s="83">
        <v>0</v>
      </c>
      <c r="F15" s="83">
        <v>14</v>
      </c>
      <c r="G15" s="83">
        <v>18</v>
      </c>
      <c r="H15" s="83">
        <v>5</v>
      </c>
      <c r="I15" s="83">
        <v>0</v>
      </c>
      <c r="J15" s="83">
        <v>8</v>
      </c>
      <c r="K15" s="83">
        <v>4</v>
      </c>
      <c r="L15" s="83">
        <v>3</v>
      </c>
      <c r="M15" s="83">
        <v>234</v>
      </c>
      <c r="N15" s="102">
        <f t="shared" si="0"/>
        <v>280.8</v>
      </c>
      <c r="O15" s="83">
        <v>22</v>
      </c>
      <c r="P15" s="83">
        <v>123</v>
      </c>
      <c r="Q15" s="83">
        <v>126</v>
      </c>
      <c r="R15" s="83">
        <v>27</v>
      </c>
      <c r="S15" s="83">
        <v>4</v>
      </c>
      <c r="T15" s="83">
        <v>355</v>
      </c>
      <c r="U15" s="83">
        <v>265</v>
      </c>
      <c r="V15" s="83">
        <v>8</v>
      </c>
      <c r="W15" s="83">
        <v>32</v>
      </c>
      <c r="X15" s="83">
        <v>2</v>
      </c>
      <c r="Y15" s="83">
        <v>3</v>
      </c>
      <c r="Z15" s="83">
        <v>17</v>
      </c>
      <c r="AA15" s="83">
        <v>142</v>
      </c>
      <c r="AB15" s="83">
        <v>0</v>
      </c>
      <c r="AC15" s="83">
        <v>93</v>
      </c>
      <c r="AD15" s="83">
        <v>0</v>
      </c>
      <c r="AE15" s="83">
        <v>0</v>
      </c>
      <c r="AF15" s="83">
        <v>9</v>
      </c>
      <c r="AG15" s="83">
        <v>0</v>
      </c>
      <c r="AH15" s="83">
        <v>0</v>
      </c>
      <c r="AI15" s="83">
        <v>41</v>
      </c>
      <c r="AJ15" s="83">
        <v>3</v>
      </c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19</v>
      </c>
      <c r="D16" s="83">
        <v>0</v>
      </c>
      <c r="E16" s="83">
        <v>2</v>
      </c>
      <c r="F16" s="83">
        <v>1</v>
      </c>
      <c r="G16" s="83">
        <v>38</v>
      </c>
      <c r="H16" s="83">
        <v>31</v>
      </c>
      <c r="I16" s="83">
        <v>0</v>
      </c>
      <c r="J16" s="83">
        <v>8</v>
      </c>
      <c r="K16" s="83">
        <v>0</v>
      </c>
      <c r="L16" s="83">
        <v>4</v>
      </c>
      <c r="M16" s="83">
        <v>294</v>
      </c>
      <c r="N16" s="102">
        <f t="shared" si="0"/>
        <v>352.8</v>
      </c>
      <c r="O16" s="83">
        <v>63</v>
      </c>
      <c r="P16" s="83">
        <v>18</v>
      </c>
      <c r="Q16" s="83">
        <v>214</v>
      </c>
      <c r="R16" s="83">
        <v>126</v>
      </c>
      <c r="S16" s="83">
        <v>11</v>
      </c>
      <c r="T16" s="83">
        <v>407</v>
      </c>
      <c r="U16" s="83">
        <v>358</v>
      </c>
      <c r="V16" s="83">
        <v>3</v>
      </c>
      <c r="W16" s="83">
        <v>85</v>
      </c>
      <c r="X16" s="83">
        <v>30</v>
      </c>
      <c r="Y16" s="83">
        <v>4</v>
      </c>
      <c r="Z16" s="83">
        <v>89</v>
      </c>
      <c r="AA16" s="83">
        <v>148</v>
      </c>
      <c r="AB16" s="83">
        <v>3</v>
      </c>
      <c r="AC16" s="83">
        <v>84</v>
      </c>
      <c r="AD16" s="83">
        <v>0</v>
      </c>
      <c r="AE16" s="83">
        <v>0</v>
      </c>
      <c r="AF16" s="83">
        <v>19</v>
      </c>
      <c r="AG16" s="83">
        <v>0</v>
      </c>
      <c r="AH16" s="83">
        <v>0</v>
      </c>
      <c r="AI16" s="83">
        <v>74</v>
      </c>
      <c r="AJ16" s="83">
        <v>1</v>
      </c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1</v>
      </c>
      <c r="D17" s="83">
        <v>0</v>
      </c>
      <c r="E17" s="83">
        <v>0</v>
      </c>
      <c r="F17" s="83">
        <v>3</v>
      </c>
      <c r="G17" s="83">
        <v>6</v>
      </c>
      <c r="H17" s="83">
        <v>7</v>
      </c>
      <c r="I17" s="83">
        <v>5</v>
      </c>
      <c r="J17" s="83">
        <v>0</v>
      </c>
      <c r="K17" s="83">
        <v>9</v>
      </c>
      <c r="L17" s="83">
        <v>2</v>
      </c>
      <c r="M17" s="83">
        <v>102</v>
      </c>
      <c r="N17" s="102">
        <f t="shared" si="0"/>
        <v>122.39999999999999</v>
      </c>
      <c r="O17" s="83">
        <v>31</v>
      </c>
      <c r="P17" s="83">
        <v>22</v>
      </c>
      <c r="Q17" s="83">
        <v>145</v>
      </c>
      <c r="R17" s="83">
        <v>132</v>
      </c>
      <c r="S17" s="83">
        <v>0</v>
      </c>
      <c r="T17" s="83">
        <v>174</v>
      </c>
      <c r="U17" s="83">
        <v>216</v>
      </c>
      <c r="V17" s="83">
        <v>6</v>
      </c>
      <c r="W17" s="83">
        <v>148</v>
      </c>
      <c r="X17" s="83">
        <v>2</v>
      </c>
      <c r="Y17" s="83">
        <v>0</v>
      </c>
      <c r="Z17" s="83">
        <v>22</v>
      </c>
      <c r="AA17" s="83">
        <v>30</v>
      </c>
      <c r="AB17" s="83">
        <v>1</v>
      </c>
      <c r="AC17" s="83">
        <v>57</v>
      </c>
      <c r="AD17" s="83">
        <v>0</v>
      </c>
      <c r="AE17" s="83">
        <v>0</v>
      </c>
      <c r="AF17" s="83">
        <v>4</v>
      </c>
      <c r="AG17" s="83">
        <v>0</v>
      </c>
      <c r="AH17" s="83">
        <v>0</v>
      </c>
      <c r="AI17" s="83">
        <v>20</v>
      </c>
      <c r="AJ17" s="83">
        <v>2</v>
      </c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770</v>
      </c>
      <c r="D18" s="83">
        <v>330</v>
      </c>
      <c r="E18" s="83">
        <v>25</v>
      </c>
      <c r="F18" s="83">
        <v>283</v>
      </c>
      <c r="G18" s="83">
        <v>1429</v>
      </c>
      <c r="H18" s="83">
        <v>193</v>
      </c>
      <c r="I18" s="83">
        <v>20</v>
      </c>
      <c r="J18" s="83">
        <v>71</v>
      </c>
      <c r="K18" s="83">
        <v>9</v>
      </c>
      <c r="L18" s="83">
        <v>180</v>
      </c>
      <c r="M18" s="83">
        <v>7661</v>
      </c>
      <c r="N18" s="102">
        <f t="shared" si="0"/>
        <v>9193.1999999999989</v>
      </c>
      <c r="O18" s="83">
        <v>786</v>
      </c>
      <c r="P18" s="83">
        <v>663</v>
      </c>
      <c r="Q18" s="83">
        <v>4504</v>
      </c>
      <c r="R18" s="83">
        <v>4838</v>
      </c>
      <c r="S18" s="83">
        <v>35</v>
      </c>
      <c r="T18" s="83">
        <v>6240</v>
      </c>
      <c r="U18" s="83">
        <v>11001</v>
      </c>
      <c r="V18" s="83">
        <v>251</v>
      </c>
      <c r="W18" s="83">
        <v>2427</v>
      </c>
      <c r="X18" s="83">
        <v>454</v>
      </c>
      <c r="Y18" s="83">
        <v>81</v>
      </c>
      <c r="Z18" s="83">
        <v>2098</v>
      </c>
      <c r="AA18" s="83">
        <v>3237</v>
      </c>
      <c r="AB18" s="83">
        <v>93</v>
      </c>
      <c r="AC18" s="83">
        <v>3610</v>
      </c>
      <c r="AD18" s="83">
        <v>14</v>
      </c>
      <c r="AE18" s="83">
        <v>0</v>
      </c>
      <c r="AF18" s="83">
        <v>460</v>
      </c>
      <c r="AG18" s="83">
        <v>21</v>
      </c>
      <c r="AH18" s="83">
        <v>2</v>
      </c>
      <c r="AI18" s="83">
        <v>1906</v>
      </c>
      <c r="AJ18" s="83">
        <v>99</v>
      </c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1360</v>
      </c>
      <c r="D19" s="83">
        <v>635</v>
      </c>
      <c r="E19" s="83">
        <v>50</v>
      </c>
      <c r="F19" s="83">
        <v>757</v>
      </c>
      <c r="G19" s="83">
        <v>1807</v>
      </c>
      <c r="H19" s="83">
        <v>639</v>
      </c>
      <c r="I19" s="83">
        <v>5</v>
      </c>
      <c r="J19" s="83">
        <v>203</v>
      </c>
      <c r="K19" s="83">
        <v>46</v>
      </c>
      <c r="L19" s="83">
        <v>363</v>
      </c>
      <c r="M19" s="83">
        <v>13036</v>
      </c>
      <c r="N19" s="102">
        <f t="shared" si="0"/>
        <v>15643.199999999999</v>
      </c>
      <c r="O19" s="83">
        <v>2083</v>
      </c>
      <c r="P19" s="83">
        <v>610</v>
      </c>
      <c r="Q19" s="83">
        <v>9892</v>
      </c>
      <c r="R19" s="83">
        <v>9709</v>
      </c>
      <c r="S19" s="83">
        <v>224</v>
      </c>
      <c r="T19" s="83">
        <v>14791</v>
      </c>
      <c r="U19" s="83">
        <v>12273</v>
      </c>
      <c r="V19" s="83">
        <v>379</v>
      </c>
      <c r="W19" s="83">
        <v>6587</v>
      </c>
      <c r="X19" s="83">
        <v>169</v>
      </c>
      <c r="Y19" s="83">
        <v>8</v>
      </c>
      <c r="Z19" s="83">
        <v>1741</v>
      </c>
      <c r="AA19" s="83">
        <v>3793</v>
      </c>
      <c r="AB19" s="83">
        <v>57</v>
      </c>
      <c r="AC19" s="83">
        <v>2863</v>
      </c>
      <c r="AD19" s="83">
        <v>15</v>
      </c>
      <c r="AE19" s="83">
        <v>4</v>
      </c>
      <c r="AF19" s="83">
        <v>1208</v>
      </c>
      <c r="AG19" s="83">
        <v>74</v>
      </c>
      <c r="AH19" s="83">
        <v>67</v>
      </c>
      <c r="AI19" s="83">
        <v>2962</v>
      </c>
      <c r="AJ19" s="83">
        <v>350</v>
      </c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19</v>
      </c>
      <c r="D20" s="83">
        <v>5</v>
      </c>
      <c r="E20" s="83">
        <v>2</v>
      </c>
      <c r="F20" s="83">
        <v>7</v>
      </c>
      <c r="G20" s="83">
        <v>107</v>
      </c>
      <c r="H20" s="83">
        <v>43</v>
      </c>
      <c r="I20" s="83">
        <v>1</v>
      </c>
      <c r="J20" s="83">
        <v>6</v>
      </c>
      <c r="K20" s="83">
        <v>1</v>
      </c>
      <c r="L20" s="83">
        <v>15</v>
      </c>
      <c r="M20" s="83">
        <v>368</v>
      </c>
      <c r="N20" s="102">
        <f t="shared" si="0"/>
        <v>441.59999999999997</v>
      </c>
      <c r="O20" s="83">
        <v>63</v>
      </c>
      <c r="P20" s="83">
        <v>40</v>
      </c>
      <c r="Q20" s="83">
        <v>399</v>
      </c>
      <c r="R20" s="83">
        <v>181</v>
      </c>
      <c r="S20" s="83">
        <v>17</v>
      </c>
      <c r="T20" s="83">
        <v>712</v>
      </c>
      <c r="U20" s="83">
        <v>578</v>
      </c>
      <c r="V20" s="83">
        <v>19</v>
      </c>
      <c r="W20" s="83">
        <v>188</v>
      </c>
      <c r="X20" s="83">
        <v>15</v>
      </c>
      <c r="Y20" s="83">
        <v>4</v>
      </c>
      <c r="Z20" s="83">
        <v>103</v>
      </c>
      <c r="AA20" s="83">
        <v>242</v>
      </c>
      <c r="AB20" s="83">
        <v>10</v>
      </c>
      <c r="AC20" s="83">
        <v>189</v>
      </c>
      <c r="AD20" s="83">
        <v>0</v>
      </c>
      <c r="AE20" s="83">
        <v>0</v>
      </c>
      <c r="AF20" s="83">
        <v>51</v>
      </c>
      <c r="AG20" s="83">
        <v>2</v>
      </c>
      <c r="AH20" s="83">
        <v>0</v>
      </c>
      <c r="AI20" s="83">
        <v>84</v>
      </c>
      <c r="AJ20" s="83">
        <v>21</v>
      </c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72</v>
      </c>
      <c r="D21" s="83">
        <v>0</v>
      </c>
      <c r="E21" s="83">
        <v>1</v>
      </c>
      <c r="F21" s="83">
        <v>2</v>
      </c>
      <c r="G21" s="83">
        <v>91</v>
      </c>
      <c r="H21" s="83">
        <v>21</v>
      </c>
      <c r="I21" s="83">
        <v>0</v>
      </c>
      <c r="J21" s="83">
        <v>13</v>
      </c>
      <c r="K21" s="83">
        <v>2</v>
      </c>
      <c r="L21" s="83">
        <v>7</v>
      </c>
      <c r="M21" s="83">
        <v>1842</v>
      </c>
      <c r="N21" s="102">
        <f t="shared" si="0"/>
        <v>2210.4</v>
      </c>
      <c r="O21" s="83">
        <v>140</v>
      </c>
      <c r="P21" s="83">
        <v>64</v>
      </c>
      <c r="Q21" s="83">
        <v>1395</v>
      </c>
      <c r="R21" s="83">
        <v>812</v>
      </c>
      <c r="S21" s="83">
        <v>15</v>
      </c>
      <c r="T21" s="83">
        <v>1689</v>
      </c>
      <c r="U21" s="83">
        <v>1462</v>
      </c>
      <c r="V21" s="83">
        <v>35</v>
      </c>
      <c r="W21" s="83">
        <v>179</v>
      </c>
      <c r="X21" s="83">
        <v>28</v>
      </c>
      <c r="Y21" s="83">
        <v>2</v>
      </c>
      <c r="Z21" s="83">
        <v>228</v>
      </c>
      <c r="AA21" s="83">
        <v>1008</v>
      </c>
      <c r="AB21" s="83">
        <v>5</v>
      </c>
      <c r="AC21" s="83">
        <v>131</v>
      </c>
      <c r="AD21" s="83">
        <v>0</v>
      </c>
      <c r="AE21" s="83">
        <v>0</v>
      </c>
      <c r="AF21" s="83">
        <v>70</v>
      </c>
      <c r="AG21" s="83">
        <v>2</v>
      </c>
      <c r="AH21" s="83">
        <v>0</v>
      </c>
      <c r="AI21" s="83">
        <v>405</v>
      </c>
      <c r="AJ21" s="83">
        <v>0</v>
      </c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25</v>
      </c>
      <c r="D22" s="83">
        <v>12</v>
      </c>
      <c r="E22" s="83">
        <v>3</v>
      </c>
      <c r="F22" s="83">
        <v>11</v>
      </c>
      <c r="G22" s="83">
        <v>90</v>
      </c>
      <c r="H22" s="83">
        <v>47</v>
      </c>
      <c r="I22" s="83">
        <v>0</v>
      </c>
      <c r="J22" s="83">
        <v>5</v>
      </c>
      <c r="K22" s="83">
        <v>3</v>
      </c>
      <c r="L22" s="83">
        <v>15</v>
      </c>
      <c r="M22" s="83">
        <v>424</v>
      </c>
      <c r="N22" s="102">
        <f t="shared" si="0"/>
        <v>508.79999999999995</v>
      </c>
      <c r="O22" s="83">
        <v>51</v>
      </c>
      <c r="P22" s="83">
        <v>43</v>
      </c>
      <c r="Q22" s="83">
        <v>382</v>
      </c>
      <c r="R22" s="83">
        <v>395</v>
      </c>
      <c r="S22" s="83">
        <v>26</v>
      </c>
      <c r="T22" s="83">
        <v>513</v>
      </c>
      <c r="U22" s="83">
        <v>585</v>
      </c>
      <c r="V22" s="83">
        <v>17</v>
      </c>
      <c r="W22" s="83">
        <v>249</v>
      </c>
      <c r="X22" s="83">
        <v>17</v>
      </c>
      <c r="Y22" s="83">
        <v>2</v>
      </c>
      <c r="Z22" s="83">
        <v>115</v>
      </c>
      <c r="AA22" s="83">
        <v>139</v>
      </c>
      <c r="AB22" s="83">
        <v>7</v>
      </c>
      <c r="AC22" s="83">
        <v>155</v>
      </c>
      <c r="AD22" s="83">
        <v>1</v>
      </c>
      <c r="AE22" s="83">
        <v>0</v>
      </c>
      <c r="AF22" s="83">
        <v>45</v>
      </c>
      <c r="AG22" s="83">
        <v>1</v>
      </c>
      <c r="AH22" s="83">
        <v>5</v>
      </c>
      <c r="AI22" s="83">
        <v>119</v>
      </c>
      <c r="AJ22" s="83">
        <v>7</v>
      </c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1730</v>
      </c>
      <c r="D23" s="83">
        <v>530</v>
      </c>
      <c r="E23" s="83">
        <v>111</v>
      </c>
      <c r="F23" s="83">
        <v>588</v>
      </c>
      <c r="G23" s="83">
        <v>3646</v>
      </c>
      <c r="H23" s="83">
        <v>1608</v>
      </c>
      <c r="I23" s="83">
        <v>45</v>
      </c>
      <c r="J23" s="83">
        <v>1019</v>
      </c>
      <c r="K23" s="83">
        <v>53</v>
      </c>
      <c r="L23" s="83">
        <v>941</v>
      </c>
      <c r="M23" s="83">
        <v>19146</v>
      </c>
      <c r="N23" s="102">
        <f t="shared" si="0"/>
        <v>22975.200000000001</v>
      </c>
      <c r="O23" s="83">
        <v>2164</v>
      </c>
      <c r="P23" s="83">
        <v>1894</v>
      </c>
      <c r="Q23" s="83">
        <v>12068</v>
      </c>
      <c r="R23" s="83">
        <v>7466</v>
      </c>
      <c r="S23" s="83">
        <v>392</v>
      </c>
      <c r="T23" s="83">
        <v>34640</v>
      </c>
      <c r="U23" s="83">
        <v>20901</v>
      </c>
      <c r="V23" s="83">
        <v>210</v>
      </c>
      <c r="W23" s="83">
        <v>5273</v>
      </c>
      <c r="X23" s="83">
        <v>1423</v>
      </c>
      <c r="Y23" s="83">
        <v>278</v>
      </c>
      <c r="Z23" s="83">
        <v>7394</v>
      </c>
      <c r="AA23" s="83">
        <v>15437</v>
      </c>
      <c r="AB23" s="83">
        <v>189</v>
      </c>
      <c r="AC23" s="83">
        <v>5820</v>
      </c>
      <c r="AD23" s="83">
        <v>48</v>
      </c>
      <c r="AE23" s="83">
        <v>8</v>
      </c>
      <c r="AF23" s="83">
        <v>1065</v>
      </c>
      <c r="AG23" s="83">
        <v>21</v>
      </c>
      <c r="AH23" s="83">
        <v>2</v>
      </c>
      <c r="AI23" s="83">
        <v>5817</v>
      </c>
      <c r="AJ23" s="83">
        <v>26</v>
      </c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51</v>
      </c>
      <c r="D24" s="83">
        <v>10</v>
      </c>
      <c r="E24" s="83">
        <v>30</v>
      </c>
      <c r="F24" s="83">
        <v>9</v>
      </c>
      <c r="G24" s="83">
        <v>27</v>
      </c>
      <c r="H24" s="83">
        <v>13</v>
      </c>
      <c r="I24" s="83">
        <v>0</v>
      </c>
      <c r="J24" s="83">
        <v>8</v>
      </c>
      <c r="K24" s="83">
        <v>1</v>
      </c>
      <c r="L24" s="83">
        <v>16</v>
      </c>
      <c r="M24" s="83">
        <v>588</v>
      </c>
      <c r="N24" s="102">
        <f t="shared" si="0"/>
        <v>705.6</v>
      </c>
      <c r="O24" s="83">
        <v>117</v>
      </c>
      <c r="P24" s="83">
        <v>33</v>
      </c>
      <c r="Q24" s="83">
        <v>224</v>
      </c>
      <c r="R24" s="83">
        <v>121</v>
      </c>
      <c r="S24" s="83">
        <v>41</v>
      </c>
      <c r="T24" s="83">
        <v>654</v>
      </c>
      <c r="U24" s="83">
        <v>416</v>
      </c>
      <c r="V24" s="83">
        <v>23</v>
      </c>
      <c r="W24" s="83">
        <v>103</v>
      </c>
      <c r="X24" s="83">
        <v>27</v>
      </c>
      <c r="Y24" s="83">
        <v>5</v>
      </c>
      <c r="Z24" s="83">
        <v>134</v>
      </c>
      <c r="AA24" s="83">
        <v>475</v>
      </c>
      <c r="AB24" s="83">
        <v>0</v>
      </c>
      <c r="AC24" s="83">
        <v>223</v>
      </c>
      <c r="AD24" s="83">
        <v>6</v>
      </c>
      <c r="AE24" s="83">
        <v>0</v>
      </c>
      <c r="AF24" s="83">
        <v>21</v>
      </c>
      <c r="AG24" s="83">
        <v>3</v>
      </c>
      <c r="AH24" s="83">
        <v>0</v>
      </c>
      <c r="AI24" s="83">
        <v>101</v>
      </c>
      <c r="AJ24" s="83">
        <v>1</v>
      </c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19</v>
      </c>
      <c r="D25" s="83">
        <v>14</v>
      </c>
      <c r="E25" s="83">
        <v>2</v>
      </c>
      <c r="F25" s="83">
        <v>15</v>
      </c>
      <c r="G25" s="83">
        <v>72</v>
      </c>
      <c r="H25" s="83">
        <v>39</v>
      </c>
      <c r="I25" s="83">
        <v>5</v>
      </c>
      <c r="J25" s="83">
        <v>18</v>
      </c>
      <c r="K25" s="83">
        <v>3</v>
      </c>
      <c r="L25" s="83">
        <v>23</v>
      </c>
      <c r="M25" s="83">
        <v>535</v>
      </c>
      <c r="N25" s="102">
        <f t="shared" si="0"/>
        <v>642</v>
      </c>
      <c r="O25" s="83">
        <v>62</v>
      </c>
      <c r="P25" s="83">
        <v>75</v>
      </c>
      <c r="Q25" s="83">
        <v>425</v>
      </c>
      <c r="R25" s="83">
        <v>310</v>
      </c>
      <c r="S25" s="83">
        <v>17</v>
      </c>
      <c r="T25" s="83">
        <v>581</v>
      </c>
      <c r="U25" s="83">
        <v>837</v>
      </c>
      <c r="V25" s="83">
        <v>8</v>
      </c>
      <c r="W25" s="83">
        <v>206</v>
      </c>
      <c r="X25" s="83">
        <v>25</v>
      </c>
      <c r="Y25" s="83">
        <v>9</v>
      </c>
      <c r="Z25" s="83">
        <v>79</v>
      </c>
      <c r="AA25" s="83">
        <v>144</v>
      </c>
      <c r="AB25" s="83">
        <v>6</v>
      </c>
      <c r="AC25" s="83">
        <v>147</v>
      </c>
      <c r="AD25" s="83">
        <v>6</v>
      </c>
      <c r="AE25" s="83">
        <v>0</v>
      </c>
      <c r="AF25" s="83">
        <v>16</v>
      </c>
      <c r="AG25" s="83">
        <v>2</v>
      </c>
      <c r="AH25" s="83">
        <v>1</v>
      </c>
      <c r="AI25" s="83">
        <v>145</v>
      </c>
      <c r="AJ25" s="83">
        <v>3</v>
      </c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208</v>
      </c>
      <c r="D26" s="83">
        <v>73</v>
      </c>
      <c r="E26" s="83">
        <v>24</v>
      </c>
      <c r="F26" s="83">
        <v>93</v>
      </c>
      <c r="G26" s="83">
        <v>442</v>
      </c>
      <c r="H26" s="83">
        <v>74</v>
      </c>
      <c r="I26" s="83">
        <v>4</v>
      </c>
      <c r="J26" s="83">
        <v>56</v>
      </c>
      <c r="K26" s="83">
        <v>5</v>
      </c>
      <c r="L26" s="83">
        <v>33</v>
      </c>
      <c r="M26" s="83">
        <v>2530</v>
      </c>
      <c r="N26" s="102">
        <f t="shared" si="0"/>
        <v>3036</v>
      </c>
      <c r="O26" s="83">
        <v>257</v>
      </c>
      <c r="P26" s="83">
        <v>1017</v>
      </c>
      <c r="Q26" s="83">
        <v>2251</v>
      </c>
      <c r="R26" s="83">
        <v>1820</v>
      </c>
      <c r="S26" s="83">
        <v>16</v>
      </c>
      <c r="T26" s="83">
        <v>3380</v>
      </c>
      <c r="U26" s="83">
        <v>2430</v>
      </c>
      <c r="V26" s="83">
        <v>55</v>
      </c>
      <c r="W26" s="83">
        <v>864</v>
      </c>
      <c r="X26" s="83">
        <v>78</v>
      </c>
      <c r="Y26" s="83">
        <v>18</v>
      </c>
      <c r="Z26" s="83">
        <v>741</v>
      </c>
      <c r="AA26" s="83">
        <v>1415</v>
      </c>
      <c r="AB26" s="83">
        <v>17</v>
      </c>
      <c r="AC26" s="83">
        <v>743</v>
      </c>
      <c r="AD26" s="83">
        <v>2</v>
      </c>
      <c r="AE26" s="83">
        <v>0</v>
      </c>
      <c r="AF26" s="83">
        <v>191</v>
      </c>
      <c r="AG26" s="83">
        <v>8</v>
      </c>
      <c r="AH26" s="83">
        <v>5</v>
      </c>
      <c r="AI26" s="83">
        <v>787</v>
      </c>
      <c r="AJ26" s="83">
        <v>77</v>
      </c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2</v>
      </c>
      <c r="E27" s="83">
        <v>0</v>
      </c>
      <c r="F27" s="83">
        <v>4</v>
      </c>
      <c r="G27" s="83">
        <v>50</v>
      </c>
      <c r="H27" s="83">
        <v>24</v>
      </c>
      <c r="I27" s="83">
        <v>3</v>
      </c>
      <c r="J27" s="83">
        <v>8</v>
      </c>
      <c r="K27" s="83">
        <v>27</v>
      </c>
      <c r="L27" s="83">
        <v>54</v>
      </c>
      <c r="M27" s="83">
        <v>1996</v>
      </c>
      <c r="N27" s="102">
        <f t="shared" si="0"/>
        <v>2395.1999999999998</v>
      </c>
      <c r="O27" s="83">
        <v>237</v>
      </c>
      <c r="P27" s="83">
        <v>401</v>
      </c>
      <c r="Q27" s="83">
        <v>703</v>
      </c>
      <c r="R27" s="83">
        <v>1212</v>
      </c>
      <c r="S27" s="83">
        <v>33</v>
      </c>
      <c r="T27" s="83">
        <v>897</v>
      </c>
      <c r="U27" s="83">
        <v>3797</v>
      </c>
      <c r="V27" s="83">
        <v>44</v>
      </c>
      <c r="W27" s="83">
        <v>512</v>
      </c>
      <c r="X27" s="83">
        <v>100</v>
      </c>
      <c r="Y27" s="83">
        <v>35</v>
      </c>
      <c r="Z27" s="83">
        <v>538</v>
      </c>
      <c r="AA27" s="83">
        <v>435</v>
      </c>
      <c r="AB27" s="83">
        <v>9</v>
      </c>
      <c r="AC27" s="83">
        <v>343</v>
      </c>
      <c r="AD27" s="83">
        <v>0</v>
      </c>
      <c r="AE27" s="83">
        <v>0</v>
      </c>
      <c r="AF27" s="83">
        <v>5</v>
      </c>
      <c r="AG27" s="83">
        <v>0</v>
      </c>
      <c r="AH27" s="83">
        <v>0</v>
      </c>
      <c r="AI27" s="83">
        <v>148</v>
      </c>
      <c r="AJ27" s="83">
        <v>0</v>
      </c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1</v>
      </c>
      <c r="H28" s="83">
        <v>0</v>
      </c>
      <c r="I28" s="83">
        <v>0</v>
      </c>
      <c r="J28" s="83">
        <v>1</v>
      </c>
      <c r="K28" s="83">
        <v>0</v>
      </c>
      <c r="L28" s="83">
        <v>0</v>
      </c>
      <c r="M28" s="83">
        <v>17</v>
      </c>
      <c r="N28" s="102">
        <f t="shared" si="0"/>
        <v>20.399999999999999</v>
      </c>
      <c r="O28" s="83">
        <v>2</v>
      </c>
      <c r="P28" s="83">
        <v>0</v>
      </c>
      <c r="Q28" s="83">
        <v>10</v>
      </c>
      <c r="R28" s="83">
        <v>10</v>
      </c>
      <c r="S28" s="83">
        <v>0</v>
      </c>
      <c r="T28" s="83">
        <v>29</v>
      </c>
      <c r="U28" s="83">
        <v>12</v>
      </c>
      <c r="V28" s="83">
        <v>0</v>
      </c>
      <c r="W28" s="83">
        <v>1</v>
      </c>
      <c r="X28" s="83">
        <v>0</v>
      </c>
      <c r="Y28" s="83">
        <v>0</v>
      </c>
      <c r="Z28" s="83">
        <v>2</v>
      </c>
      <c r="AA28" s="83">
        <v>6</v>
      </c>
      <c r="AB28" s="83">
        <v>0</v>
      </c>
      <c r="AC28" s="83">
        <v>5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65</v>
      </c>
      <c r="D29" s="83">
        <v>36</v>
      </c>
      <c r="E29" s="83">
        <v>0</v>
      </c>
      <c r="F29" s="83">
        <v>14</v>
      </c>
      <c r="G29" s="83">
        <v>128</v>
      </c>
      <c r="H29" s="83">
        <v>23</v>
      </c>
      <c r="I29" s="83">
        <v>1</v>
      </c>
      <c r="J29" s="83">
        <v>4</v>
      </c>
      <c r="K29" s="83">
        <v>0</v>
      </c>
      <c r="L29" s="83">
        <v>7</v>
      </c>
      <c r="M29" s="83">
        <v>400</v>
      </c>
      <c r="N29" s="102">
        <f t="shared" si="0"/>
        <v>480</v>
      </c>
      <c r="O29" s="83">
        <v>15</v>
      </c>
      <c r="P29" s="83">
        <v>17</v>
      </c>
      <c r="Q29" s="83">
        <v>323</v>
      </c>
      <c r="R29" s="83">
        <v>115</v>
      </c>
      <c r="S29" s="83">
        <v>2</v>
      </c>
      <c r="T29" s="83">
        <v>454</v>
      </c>
      <c r="U29" s="83">
        <v>389</v>
      </c>
      <c r="V29" s="83">
        <v>5</v>
      </c>
      <c r="W29" s="83">
        <v>103</v>
      </c>
      <c r="X29" s="83">
        <v>22</v>
      </c>
      <c r="Y29" s="83">
        <v>0</v>
      </c>
      <c r="Z29" s="83">
        <v>63</v>
      </c>
      <c r="AA29" s="83">
        <v>110</v>
      </c>
      <c r="AB29" s="83">
        <v>14</v>
      </c>
      <c r="AC29" s="83">
        <v>92</v>
      </c>
      <c r="AD29" s="83">
        <v>0</v>
      </c>
      <c r="AE29" s="83">
        <v>0</v>
      </c>
      <c r="AF29" s="83">
        <v>46</v>
      </c>
      <c r="AG29" s="83">
        <v>0</v>
      </c>
      <c r="AH29" s="83">
        <v>5</v>
      </c>
      <c r="AI29" s="83">
        <v>206</v>
      </c>
      <c r="AJ29" s="83">
        <v>7</v>
      </c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82">
        <v>82154</v>
      </c>
    </row>
    <row r="30" spans="1:49" x14ac:dyDescent="0.2">
      <c r="A30" s="29" t="s">
        <v>44</v>
      </c>
      <c r="B30" s="29" t="s">
        <v>15</v>
      </c>
      <c r="C30" s="83">
        <v>66</v>
      </c>
      <c r="D30" s="83">
        <v>13</v>
      </c>
      <c r="E30" s="83">
        <v>0</v>
      </c>
      <c r="F30" s="83">
        <v>29</v>
      </c>
      <c r="G30" s="83">
        <v>146</v>
      </c>
      <c r="H30" s="83">
        <v>41</v>
      </c>
      <c r="I30" s="83">
        <v>0</v>
      </c>
      <c r="J30" s="83">
        <v>27</v>
      </c>
      <c r="K30" s="83">
        <v>0</v>
      </c>
      <c r="L30" s="83">
        <v>42</v>
      </c>
      <c r="M30" s="83">
        <v>1173</v>
      </c>
      <c r="N30" s="102">
        <f t="shared" si="0"/>
        <v>1407.6</v>
      </c>
      <c r="O30" s="83">
        <v>156</v>
      </c>
      <c r="P30" s="83">
        <v>85</v>
      </c>
      <c r="Q30" s="83">
        <v>1071</v>
      </c>
      <c r="R30" s="83">
        <v>597</v>
      </c>
      <c r="S30" s="83">
        <v>15</v>
      </c>
      <c r="T30" s="83">
        <v>1864</v>
      </c>
      <c r="U30" s="83">
        <v>1150</v>
      </c>
      <c r="V30" s="83">
        <v>37</v>
      </c>
      <c r="W30" s="83">
        <v>341</v>
      </c>
      <c r="X30" s="83">
        <v>40</v>
      </c>
      <c r="Y30" s="83">
        <v>4</v>
      </c>
      <c r="Z30" s="83">
        <v>320</v>
      </c>
      <c r="AA30" s="83">
        <v>924</v>
      </c>
      <c r="AB30" s="83">
        <v>8</v>
      </c>
      <c r="AC30" s="83">
        <v>366</v>
      </c>
      <c r="AD30" s="83">
        <v>1</v>
      </c>
      <c r="AE30" s="83">
        <v>0</v>
      </c>
      <c r="AF30" s="83">
        <v>65</v>
      </c>
      <c r="AG30" s="83">
        <v>0</v>
      </c>
      <c r="AH30" s="83">
        <v>0</v>
      </c>
      <c r="AI30" s="83">
        <v>311</v>
      </c>
      <c r="AJ30" s="83">
        <v>2</v>
      </c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100</v>
      </c>
      <c r="D31" s="83">
        <v>23</v>
      </c>
      <c r="E31" s="83">
        <v>33</v>
      </c>
      <c r="F31" s="83">
        <v>39</v>
      </c>
      <c r="G31" s="83">
        <v>240</v>
      </c>
      <c r="H31" s="83">
        <v>110</v>
      </c>
      <c r="I31" s="83">
        <v>1</v>
      </c>
      <c r="J31" s="83">
        <v>57</v>
      </c>
      <c r="K31" s="83">
        <v>7</v>
      </c>
      <c r="L31" s="83">
        <v>63</v>
      </c>
      <c r="M31" s="83">
        <v>1922</v>
      </c>
      <c r="N31" s="102">
        <f t="shared" si="0"/>
        <v>2306.4</v>
      </c>
      <c r="O31" s="83">
        <v>169</v>
      </c>
      <c r="P31" s="83">
        <v>128</v>
      </c>
      <c r="Q31" s="83">
        <v>1296</v>
      </c>
      <c r="R31" s="83">
        <v>631</v>
      </c>
      <c r="S31" s="83">
        <v>29</v>
      </c>
      <c r="T31" s="83">
        <v>2581</v>
      </c>
      <c r="U31" s="83">
        <v>2084</v>
      </c>
      <c r="V31" s="83">
        <v>26</v>
      </c>
      <c r="W31" s="83">
        <v>432</v>
      </c>
      <c r="X31" s="83">
        <v>45</v>
      </c>
      <c r="Y31" s="83">
        <v>18</v>
      </c>
      <c r="Z31" s="83">
        <v>301</v>
      </c>
      <c r="AA31" s="83">
        <v>1001</v>
      </c>
      <c r="AB31" s="83">
        <v>8</v>
      </c>
      <c r="AC31" s="83">
        <v>486</v>
      </c>
      <c r="AD31" s="83">
        <v>2</v>
      </c>
      <c r="AE31" s="83">
        <v>0</v>
      </c>
      <c r="AF31" s="83">
        <v>57</v>
      </c>
      <c r="AG31" s="83">
        <v>0</v>
      </c>
      <c r="AH31" s="83">
        <v>0</v>
      </c>
      <c r="AI31" s="83">
        <v>438</v>
      </c>
      <c r="AJ31" s="83">
        <v>9</v>
      </c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45</v>
      </c>
      <c r="D32" s="83">
        <v>21</v>
      </c>
      <c r="E32" s="83">
        <v>3</v>
      </c>
      <c r="F32" s="83">
        <v>6</v>
      </c>
      <c r="G32" s="83">
        <v>119</v>
      </c>
      <c r="H32" s="83">
        <v>26</v>
      </c>
      <c r="I32" s="83">
        <v>5</v>
      </c>
      <c r="J32" s="83">
        <v>7</v>
      </c>
      <c r="K32" s="83">
        <v>0</v>
      </c>
      <c r="L32" s="83">
        <v>12</v>
      </c>
      <c r="M32" s="83">
        <v>1081</v>
      </c>
      <c r="N32" s="102">
        <f t="shared" si="0"/>
        <v>1297.2</v>
      </c>
      <c r="O32" s="83">
        <v>58</v>
      </c>
      <c r="P32" s="83">
        <v>71</v>
      </c>
      <c r="Q32" s="83">
        <v>288</v>
      </c>
      <c r="R32" s="83">
        <v>157</v>
      </c>
      <c r="S32" s="83">
        <v>1</v>
      </c>
      <c r="T32" s="83">
        <v>945</v>
      </c>
      <c r="U32" s="83">
        <v>517</v>
      </c>
      <c r="V32" s="83">
        <v>2</v>
      </c>
      <c r="W32" s="83">
        <v>79</v>
      </c>
      <c r="X32" s="83">
        <v>17</v>
      </c>
      <c r="Y32" s="83">
        <v>4</v>
      </c>
      <c r="Z32" s="83">
        <v>119</v>
      </c>
      <c r="AA32" s="83">
        <v>424</v>
      </c>
      <c r="AB32" s="83">
        <v>2</v>
      </c>
      <c r="AC32" s="83">
        <v>200</v>
      </c>
      <c r="AD32" s="83">
        <v>0</v>
      </c>
      <c r="AE32" s="83">
        <v>0</v>
      </c>
      <c r="AF32" s="83">
        <v>41</v>
      </c>
      <c r="AG32" s="83">
        <v>0</v>
      </c>
      <c r="AH32" s="83">
        <v>0</v>
      </c>
      <c r="AI32" s="83">
        <v>216</v>
      </c>
      <c r="AJ32" s="83">
        <v>0</v>
      </c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77</v>
      </c>
      <c r="D33" s="83">
        <v>67</v>
      </c>
      <c r="E33" s="83">
        <v>13</v>
      </c>
      <c r="F33" s="83">
        <v>75</v>
      </c>
      <c r="G33" s="83">
        <v>461</v>
      </c>
      <c r="H33" s="83">
        <v>203</v>
      </c>
      <c r="I33" s="83">
        <v>13</v>
      </c>
      <c r="J33" s="83">
        <v>25</v>
      </c>
      <c r="K33" s="83">
        <v>11</v>
      </c>
      <c r="L33" s="83">
        <v>60</v>
      </c>
      <c r="M33" s="83">
        <v>2971</v>
      </c>
      <c r="N33" s="102">
        <f t="shared" si="0"/>
        <v>3565.2</v>
      </c>
      <c r="O33" s="83">
        <v>546</v>
      </c>
      <c r="P33" s="83">
        <v>8202</v>
      </c>
      <c r="Q33" s="83">
        <v>3529</v>
      </c>
      <c r="R33" s="83">
        <v>1469</v>
      </c>
      <c r="S33" s="83">
        <v>98</v>
      </c>
      <c r="T33" s="83">
        <v>4475</v>
      </c>
      <c r="U33" s="83">
        <v>4428</v>
      </c>
      <c r="V33" s="83">
        <v>6786</v>
      </c>
      <c r="W33" s="83">
        <v>1753</v>
      </c>
      <c r="X33" s="83">
        <v>153</v>
      </c>
      <c r="Y33" s="83">
        <v>5</v>
      </c>
      <c r="Z33" s="83">
        <v>459</v>
      </c>
      <c r="AA33" s="83">
        <v>1527</v>
      </c>
      <c r="AB33" s="83">
        <v>29</v>
      </c>
      <c r="AC33" s="83">
        <v>766</v>
      </c>
      <c r="AD33" s="83">
        <v>5</v>
      </c>
      <c r="AE33" s="83">
        <v>0</v>
      </c>
      <c r="AF33" s="83">
        <v>111</v>
      </c>
      <c r="AG33" s="83">
        <v>21</v>
      </c>
      <c r="AH33" s="83">
        <v>3</v>
      </c>
      <c r="AI33" s="83">
        <v>692</v>
      </c>
      <c r="AJ33" s="83">
        <v>37</v>
      </c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5</v>
      </c>
      <c r="D34" s="83">
        <v>5</v>
      </c>
      <c r="E34" s="83">
        <v>0</v>
      </c>
      <c r="F34" s="83">
        <v>6</v>
      </c>
      <c r="G34" s="83">
        <v>12</v>
      </c>
      <c r="H34" s="83">
        <v>6</v>
      </c>
      <c r="I34" s="83">
        <v>0</v>
      </c>
      <c r="J34" s="83">
        <v>2</v>
      </c>
      <c r="K34" s="83">
        <v>0</v>
      </c>
      <c r="L34" s="83">
        <v>5</v>
      </c>
      <c r="M34" s="83">
        <v>107</v>
      </c>
      <c r="N34" s="102">
        <f t="shared" si="0"/>
        <v>128.4</v>
      </c>
      <c r="O34" s="83">
        <v>16</v>
      </c>
      <c r="P34" s="83">
        <v>5</v>
      </c>
      <c r="Q34" s="83">
        <v>211</v>
      </c>
      <c r="R34" s="83">
        <v>80</v>
      </c>
      <c r="S34" s="83">
        <v>2</v>
      </c>
      <c r="T34" s="83">
        <v>178</v>
      </c>
      <c r="U34" s="83">
        <v>187</v>
      </c>
      <c r="V34" s="83">
        <v>8</v>
      </c>
      <c r="W34" s="83">
        <v>106</v>
      </c>
      <c r="X34" s="83">
        <v>2</v>
      </c>
      <c r="Y34" s="83">
        <v>0</v>
      </c>
      <c r="Z34" s="83">
        <v>14</v>
      </c>
      <c r="AA34" s="83">
        <v>34</v>
      </c>
      <c r="AB34" s="83">
        <v>0</v>
      </c>
      <c r="AC34" s="83">
        <v>51</v>
      </c>
      <c r="AD34" s="83">
        <v>0</v>
      </c>
      <c r="AE34" s="83">
        <v>0</v>
      </c>
      <c r="AF34" s="83">
        <v>1</v>
      </c>
      <c r="AG34" s="83">
        <v>0</v>
      </c>
      <c r="AH34" s="83">
        <v>0</v>
      </c>
      <c r="AI34" s="83">
        <v>27</v>
      </c>
      <c r="AJ34" s="83">
        <v>0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1</v>
      </c>
      <c r="D35" s="83">
        <v>2</v>
      </c>
      <c r="E35" s="83">
        <v>0</v>
      </c>
      <c r="F35" s="83">
        <v>2</v>
      </c>
      <c r="G35" s="83">
        <v>9</v>
      </c>
      <c r="H35" s="83">
        <v>8</v>
      </c>
      <c r="I35" s="83">
        <v>0</v>
      </c>
      <c r="J35" s="83">
        <v>2</v>
      </c>
      <c r="K35" s="83">
        <v>0</v>
      </c>
      <c r="L35" s="83">
        <v>2</v>
      </c>
      <c r="M35" s="83">
        <v>60</v>
      </c>
      <c r="N35" s="102">
        <f t="shared" si="0"/>
        <v>72</v>
      </c>
      <c r="O35" s="83">
        <v>8</v>
      </c>
      <c r="P35" s="83">
        <v>4</v>
      </c>
      <c r="Q35" s="83">
        <v>51</v>
      </c>
      <c r="R35" s="83">
        <v>23</v>
      </c>
      <c r="S35" s="83">
        <v>2</v>
      </c>
      <c r="T35" s="83">
        <v>190</v>
      </c>
      <c r="U35" s="83">
        <v>102</v>
      </c>
      <c r="V35" s="83">
        <v>1</v>
      </c>
      <c r="W35" s="83">
        <v>30</v>
      </c>
      <c r="X35" s="83">
        <v>2</v>
      </c>
      <c r="Y35" s="83">
        <v>0</v>
      </c>
      <c r="Z35" s="83">
        <v>33</v>
      </c>
      <c r="AA35" s="83">
        <v>77</v>
      </c>
      <c r="AB35" s="83">
        <v>0</v>
      </c>
      <c r="AC35" s="83">
        <v>36</v>
      </c>
      <c r="AD35" s="83">
        <v>1</v>
      </c>
      <c r="AE35" s="83">
        <v>0</v>
      </c>
      <c r="AF35" s="83">
        <v>7</v>
      </c>
      <c r="AG35" s="83">
        <v>0</v>
      </c>
      <c r="AH35" s="83">
        <v>0</v>
      </c>
      <c r="AI35" s="83">
        <v>14</v>
      </c>
      <c r="AJ35" s="83">
        <v>0</v>
      </c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1</v>
      </c>
      <c r="D36" s="83">
        <v>0</v>
      </c>
      <c r="E36" s="83">
        <v>0</v>
      </c>
      <c r="F36" s="83">
        <v>10</v>
      </c>
      <c r="G36" s="83">
        <v>9</v>
      </c>
      <c r="H36" s="83">
        <v>3</v>
      </c>
      <c r="I36" s="83">
        <v>2</v>
      </c>
      <c r="J36" s="83">
        <v>1</v>
      </c>
      <c r="K36" s="83">
        <v>5</v>
      </c>
      <c r="L36" s="83">
        <v>3</v>
      </c>
      <c r="M36" s="83">
        <v>134</v>
      </c>
      <c r="N36" s="102">
        <f t="shared" si="0"/>
        <v>160.79999999999998</v>
      </c>
      <c r="O36" s="83">
        <v>81</v>
      </c>
      <c r="P36" s="83">
        <v>16</v>
      </c>
      <c r="Q36" s="83">
        <v>226</v>
      </c>
      <c r="R36" s="83">
        <v>115</v>
      </c>
      <c r="S36" s="83">
        <v>9</v>
      </c>
      <c r="T36" s="83">
        <v>269</v>
      </c>
      <c r="U36" s="83">
        <v>226</v>
      </c>
      <c r="V36" s="83">
        <v>6</v>
      </c>
      <c r="W36" s="83">
        <v>165</v>
      </c>
      <c r="X36" s="83">
        <v>7</v>
      </c>
      <c r="Y36" s="83">
        <v>0</v>
      </c>
      <c r="Z36" s="83">
        <v>19</v>
      </c>
      <c r="AA36" s="83">
        <v>29</v>
      </c>
      <c r="AB36" s="83">
        <v>3</v>
      </c>
      <c r="AC36" s="83">
        <v>52</v>
      </c>
      <c r="AD36" s="83">
        <v>0</v>
      </c>
      <c r="AE36" s="83">
        <v>0</v>
      </c>
      <c r="AF36" s="83">
        <v>1</v>
      </c>
      <c r="AG36" s="83">
        <v>0</v>
      </c>
      <c r="AH36" s="83">
        <v>1</v>
      </c>
      <c r="AI36" s="83">
        <v>35</v>
      </c>
      <c r="AJ36" s="83">
        <v>2</v>
      </c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1</v>
      </c>
      <c r="P37" s="83">
        <v>0</v>
      </c>
      <c r="Q37" s="83">
        <v>7</v>
      </c>
      <c r="R37" s="83">
        <v>3</v>
      </c>
      <c r="S37" s="83">
        <v>0</v>
      </c>
      <c r="T37" s="83">
        <v>17</v>
      </c>
      <c r="U37" s="83">
        <v>9</v>
      </c>
      <c r="V37" s="83">
        <v>0</v>
      </c>
      <c r="W37" s="83">
        <v>3</v>
      </c>
      <c r="X37" s="83">
        <v>0</v>
      </c>
      <c r="Y37" s="83">
        <v>0</v>
      </c>
      <c r="Z37" s="83">
        <v>3</v>
      </c>
      <c r="AA37" s="83">
        <v>5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6</v>
      </c>
      <c r="D38" s="83">
        <v>13</v>
      </c>
      <c r="E38" s="83">
        <v>0</v>
      </c>
      <c r="F38" s="83">
        <v>23</v>
      </c>
      <c r="G38" s="83">
        <v>55</v>
      </c>
      <c r="H38" s="83">
        <v>69</v>
      </c>
      <c r="I38" s="83">
        <v>0</v>
      </c>
      <c r="J38" s="83">
        <v>41</v>
      </c>
      <c r="K38" s="83">
        <v>1</v>
      </c>
      <c r="L38" s="83">
        <v>5</v>
      </c>
      <c r="M38" s="83">
        <v>444</v>
      </c>
      <c r="N38" s="102">
        <f t="shared" si="0"/>
        <v>532.79999999999995</v>
      </c>
      <c r="O38" s="83">
        <v>157</v>
      </c>
      <c r="P38" s="83">
        <v>26</v>
      </c>
      <c r="Q38" s="83">
        <v>477</v>
      </c>
      <c r="R38" s="83">
        <v>175</v>
      </c>
      <c r="S38" s="83">
        <v>11</v>
      </c>
      <c r="T38" s="83">
        <v>1913</v>
      </c>
      <c r="U38" s="83">
        <v>635</v>
      </c>
      <c r="V38" s="83">
        <v>20</v>
      </c>
      <c r="W38" s="83">
        <v>294</v>
      </c>
      <c r="X38" s="83">
        <v>27</v>
      </c>
      <c r="Y38" s="83">
        <v>2</v>
      </c>
      <c r="Z38" s="83">
        <v>340</v>
      </c>
      <c r="AA38" s="83">
        <v>850</v>
      </c>
      <c r="AB38" s="83">
        <v>3</v>
      </c>
      <c r="AC38" s="83">
        <v>279</v>
      </c>
      <c r="AD38" s="83">
        <v>0</v>
      </c>
      <c r="AE38" s="83">
        <v>0</v>
      </c>
      <c r="AF38" s="83">
        <v>10</v>
      </c>
      <c r="AG38" s="83">
        <v>4</v>
      </c>
      <c r="AH38" s="83">
        <v>0</v>
      </c>
      <c r="AI38" s="83">
        <v>55</v>
      </c>
      <c r="AJ38" s="83">
        <v>2</v>
      </c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1</v>
      </c>
      <c r="E39" s="83">
        <v>3</v>
      </c>
      <c r="F39" s="83">
        <v>5</v>
      </c>
      <c r="G39" s="83">
        <v>9</v>
      </c>
      <c r="H39" s="83">
        <v>8</v>
      </c>
      <c r="I39" s="83">
        <v>0</v>
      </c>
      <c r="J39" s="83">
        <v>0</v>
      </c>
      <c r="K39" s="83">
        <v>0</v>
      </c>
      <c r="L39" s="83">
        <v>0</v>
      </c>
      <c r="M39" s="83">
        <v>150</v>
      </c>
      <c r="N39" s="102">
        <f t="shared" si="0"/>
        <v>180</v>
      </c>
      <c r="O39" s="83">
        <v>12</v>
      </c>
      <c r="P39" s="83">
        <v>9</v>
      </c>
      <c r="Q39" s="83">
        <v>86</v>
      </c>
      <c r="R39" s="83">
        <v>31</v>
      </c>
      <c r="S39" s="83">
        <v>0</v>
      </c>
      <c r="T39" s="83">
        <v>247</v>
      </c>
      <c r="U39" s="83">
        <v>160</v>
      </c>
      <c r="V39" s="83">
        <v>1</v>
      </c>
      <c r="W39" s="83">
        <v>43</v>
      </c>
      <c r="X39" s="83">
        <v>1</v>
      </c>
      <c r="Y39" s="83">
        <v>0</v>
      </c>
      <c r="Z39" s="83">
        <v>18</v>
      </c>
      <c r="AA39" s="83">
        <v>115</v>
      </c>
      <c r="AB39" s="83">
        <v>0</v>
      </c>
      <c r="AC39" s="83">
        <v>45</v>
      </c>
      <c r="AD39" s="83">
        <v>0</v>
      </c>
      <c r="AE39" s="83">
        <v>0</v>
      </c>
      <c r="AF39" s="83">
        <v>1</v>
      </c>
      <c r="AG39" s="83">
        <v>0</v>
      </c>
      <c r="AH39" s="83">
        <v>0</v>
      </c>
      <c r="AI39" s="83">
        <v>11</v>
      </c>
      <c r="AJ39" s="83">
        <v>0</v>
      </c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82">
        <v>71085</v>
      </c>
    </row>
    <row r="40" spans="1:49" x14ac:dyDescent="0.2">
      <c r="A40" s="39" t="s">
        <v>54</v>
      </c>
      <c r="B40" s="39" t="s">
        <v>13</v>
      </c>
      <c r="C40" s="83">
        <v>7</v>
      </c>
      <c r="D40" s="83">
        <v>3</v>
      </c>
      <c r="E40" s="83">
        <v>1</v>
      </c>
      <c r="F40" s="83">
        <v>12</v>
      </c>
      <c r="G40" s="83">
        <v>17</v>
      </c>
      <c r="H40" s="83">
        <v>10</v>
      </c>
      <c r="I40" s="83">
        <v>0</v>
      </c>
      <c r="J40" s="83">
        <v>3</v>
      </c>
      <c r="K40" s="83">
        <v>2</v>
      </c>
      <c r="L40" s="83">
        <v>4</v>
      </c>
      <c r="M40" s="83">
        <v>257</v>
      </c>
      <c r="N40" s="102">
        <f t="shared" si="0"/>
        <v>308.39999999999998</v>
      </c>
      <c r="O40" s="83">
        <v>20</v>
      </c>
      <c r="P40" s="83">
        <v>15</v>
      </c>
      <c r="Q40" s="83">
        <v>133</v>
      </c>
      <c r="R40" s="83">
        <v>37</v>
      </c>
      <c r="S40" s="83">
        <v>2</v>
      </c>
      <c r="T40" s="83">
        <v>292</v>
      </c>
      <c r="U40" s="83">
        <v>283</v>
      </c>
      <c r="V40" s="83">
        <v>5</v>
      </c>
      <c r="W40" s="83">
        <v>45</v>
      </c>
      <c r="X40" s="83">
        <v>5</v>
      </c>
      <c r="Y40" s="83">
        <v>1</v>
      </c>
      <c r="Z40" s="83">
        <v>94</v>
      </c>
      <c r="AA40" s="83">
        <v>151</v>
      </c>
      <c r="AB40" s="83">
        <v>0</v>
      </c>
      <c r="AC40" s="83">
        <v>109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61</v>
      </c>
      <c r="AJ40" s="83">
        <v>4</v>
      </c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100</v>
      </c>
      <c r="D41" s="83">
        <v>61</v>
      </c>
      <c r="E41" s="83">
        <v>6</v>
      </c>
      <c r="F41" s="83">
        <v>45</v>
      </c>
      <c r="G41" s="83">
        <v>184</v>
      </c>
      <c r="H41" s="83">
        <v>84</v>
      </c>
      <c r="I41" s="83">
        <v>5</v>
      </c>
      <c r="J41" s="83">
        <v>111</v>
      </c>
      <c r="K41" s="83">
        <v>4</v>
      </c>
      <c r="L41" s="83">
        <v>90</v>
      </c>
      <c r="M41" s="83">
        <v>2161</v>
      </c>
      <c r="N41" s="102">
        <f t="shared" si="0"/>
        <v>2593.1999999999998</v>
      </c>
      <c r="O41" s="83">
        <v>304</v>
      </c>
      <c r="P41" s="83">
        <v>139</v>
      </c>
      <c r="Q41" s="83">
        <v>2067</v>
      </c>
      <c r="R41" s="83">
        <v>794</v>
      </c>
      <c r="S41" s="83">
        <v>19</v>
      </c>
      <c r="T41" s="83">
        <v>3874</v>
      </c>
      <c r="U41" s="83">
        <v>2023</v>
      </c>
      <c r="V41" s="83">
        <v>23</v>
      </c>
      <c r="W41" s="83">
        <v>732</v>
      </c>
      <c r="X41" s="83">
        <v>57</v>
      </c>
      <c r="Y41" s="83">
        <v>31</v>
      </c>
      <c r="Z41" s="83">
        <v>460</v>
      </c>
      <c r="AA41" s="83">
        <v>1709</v>
      </c>
      <c r="AB41" s="83">
        <v>21</v>
      </c>
      <c r="AC41" s="83">
        <v>610</v>
      </c>
      <c r="AD41" s="83">
        <v>0</v>
      </c>
      <c r="AE41" s="83">
        <v>0</v>
      </c>
      <c r="AF41" s="83">
        <v>127</v>
      </c>
      <c r="AG41" s="83">
        <v>3</v>
      </c>
      <c r="AH41" s="83">
        <v>0</v>
      </c>
      <c r="AI41" s="83">
        <v>417</v>
      </c>
      <c r="AJ41" s="83">
        <v>2</v>
      </c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62</v>
      </c>
      <c r="D42" s="83">
        <v>132</v>
      </c>
      <c r="E42" s="83">
        <v>6</v>
      </c>
      <c r="F42" s="83">
        <v>92</v>
      </c>
      <c r="G42" s="83">
        <v>500</v>
      </c>
      <c r="H42" s="83">
        <v>184</v>
      </c>
      <c r="I42" s="83">
        <v>9</v>
      </c>
      <c r="J42" s="83">
        <v>42</v>
      </c>
      <c r="K42" s="83">
        <v>3</v>
      </c>
      <c r="L42" s="83">
        <v>173</v>
      </c>
      <c r="M42" s="83">
        <v>2327</v>
      </c>
      <c r="N42" s="102">
        <f t="shared" si="0"/>
        <v>2792.4</v>
      </c>
      <c r="O42" s="83">
        <v>392</v>
      </c>
      <c r="P42" s="83">
        <v>314</v>
      </c>
      <c r="Q42" s="83">
        <v>1456</v>
      </c>
      <c r="R42" s="83">
        <v>1348</v>
      </c>
      <c r="S42" s="83">
        <v>52</v>
      </c>
      <c r="T42" s="83">
        <v>2371</v>
      </c>
      <c r="U42" s="83">
        <v>2877</v>
      </c>
      <c r="V42" s="83">
        <v>70</v>
      </c>
      <c r="W42" s="83">
        <v>1364</v>
      </c>
      <c r="X42" s="83">
        <v>145</v>
      </c>
      <c r="Y42" s="83">
        <v>22</v>
      </c>
      <c r="Z42" s="83">
        <v>502</v>
      </c>
      <c r="AA42" s="83">
        <v>876</v>
      </c>
      <c r="AB42" s="83">
        <v>28</v>
      </c>
      <c r="AC42" s="83">
        <v>1046</v>
      </c>
      <c r="AD42" s="83">
        <v>4</v>
      </c>
      <c r="AE42" s="83">
        <v>0</v>
      </c>
      <c r="AF42" s="83">
        <v>92</v>
      </c>
      <c r="AG42" s="83">
        <v>12</v>
      </c>
      <c r="AH42" s="83">
        <v>1</v>
      </c>
      <c r="AI42" s="83">
        <v>715</v>
      </c>
      <c r="AJ42" s="83">
        <v>24</v>
      </c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43</v>
      </c>
      <c r="D43" s="83">
        <v>34</v>
      </c>
      <c r="E43" s="83">
        <v>6</v>
      </c>
      <c r="F43" s="83">
        <v>10</v>
      </c>
      <c r="G43" s="83">
        <v>173</v>
      </c>
      <c r="H43" s="83">
        <v>56</v>
      </c>
      <c r="I43" s="83">
        <v>1</v>
      </c>
      <c r="J43" s="83">
        <v>12</v>
      </c>
      <c r="K43" s="83">
        <v>4</v>
      </c>
      <c r="L43" s="83">
        <v>45</v>
      </c>
      <c r="M43" s="83">
        <v>1162</v>
      </c>
      <c r="N43" s="102">
        <f t="shared" si="0"/>
        <v>1394.3999999999999</v>
      </c>
      <c r="O43" s="83">
        <v>216</v>
      </c>
      <c r="P43" s="83">
        <v>114</v>
      </c>
      <c r="Q43" s="83">
        <v>777</v>
      </c>
      <c r="R43" s="83">
        <v>414</v>
      </c>
      <c r="S43" s="83">
        <v>55</v>
      </c>
      <c r="T43" s="83">
        <v>1500</v>
      </c>
      <c r="U43" s="83">
        <v>1396</v>
      </c>
      <c r="V43" s="83">
        <v>48</v>
      </c>
      <c r="W43" s="83">
        <v>528</v>
      </c>
      <c r="X43" s="83">
        <v>58</v>
      </c>
      <c r="Y43" s="83">
        <v>8</v>
      </c>
      <c r="Z43" s="83">
        <v>192</v>
      </c>
      <c r="AA43" s="83">
        <v>362</v>
      </c>
      <c r="AB43" s="83">
        <v>19</v>
      </c>
      <c r="AC43" s="83">
        <v>390</v>
      </c>
      <c r="AD43" s="83">
        <v>3</v>
      </c>
      <c r="AE43" s="83">
        <v>0</v>
      </c>
      <c r="AF43" s="83">
        <v>59</v>
      </c>
      <c r="AG43" s="83">
        <v>5</v>
      </c>
      <c r="AH43" s="83">
        <v>0</v>
      </c>
      <c r="AI43" s="83">
        <v>236</v>
      </c>
      <c r="AJ43" s="83">
        <v>11</v>
      </c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13</v>
      </c>
      <c r="D44" s="83">
        <v>1</v>
      </c>
      <c r="E44" s="83">
        <v>0</v>
      </c>
      <c r="F44" s="83">
        <v>1</v>
      </c>
      <c r="G44" s="83">
        <v>14</v>
      </c>
      <c r="H44" s="83">
        <v>1</v>
      </c>
      <c r="I44" s="83">
        <v>0</v>
      </c>
      <c r="J44" s="83">
        <v>2</v>
      </c>
      <c r="K44" s="83">
        <v>0</v>
      </c>
      <c r="L44" s="83">
        <v>0</v>
      </c>
      <c r="M44" s="83">
        <v>65</v>
      </c>
      <c r="N44" s="102">
        <f t="shared" si="0"/>
        <v>78</v>
      </c>
      <c r="O44" s="83">
        <v>14</v>
      </c>
      <c r="P44" s="83">
        <v>0</v>
      </c>
      <c r="Q44" s="83">
        <v>24</v>
      </c>
      <c r="R44" s="83">
        <v>7</v>
      </c>
      <c r="S44" s="83">
        <v>0</v>
      </c>
      <c r="T44" s="83">
        <v>46</v>
      </c>
      <c r="U44" s="83">
        <v>43</v>
      </c>
      <c r="V44" s="83">
        <v>0</v>
      </c>
      <c r="W44" s="83">
        <v>4</v>
      </c>
      <c r="X44" s="83">
        <v>2</v>
      </c>
      <c r="Y44" s="83">
        <v>0</v>
      </c>
      <c r="Z44" s="83">
        <v>6</v>
      </c>
      <c r="AA44" s="83">
        <v>14</v>
      </c>
      <c r="AB44" s="83">
        <v>0</v>
      </c>
      <c r="AC44" s="83">
        <v>6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19</v>
      </c>
      <c r="AJ44" s="83">
        <v>0</v>
      </c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81</v>
      </c>
      <c r="D45" s="83">
        <v>57</v>
      </c>
      <c r="E45" s="83">
        <v>2</v>
      </c>
      <c r="F45" s="83">
        <v>37</v>
      </c>
      <c r="G45" s="83">
        <v>308</v>
      </c>
      <c r="H45" s="83">
        <v>114</v>
      </c>
      <c r="I45" s="83">
        <v>9</v>
      </c>
      <c r="J45" s="83">
        <v>29</v>
      </c>
      <c r="K45" s="83">
        <v>2</v>
      </c>
      <c r="L45" s="83">
        <v>112</v>
      </c>
      <c r="M45" s="83">
        <v>1150</v>
      </c>
      <c r="N45" s="102">
        <f t="shared" si="0"/>
        <v>1380</v>
      </c>
      <c r="O45" s="83">
        <v>117</v>
      </c>
      <c r="P45" s="83">
        <v>97</v>
      </c>
      <c r="Q45" s="83">
        <v>566</v>
      </c>
      <c r="R45" s="83">
        <v>713</v>
      </c>
      <c r="S45" s="83">
        <v>25</v>
      </c>
      <c r="T45" s="83">
        <v>992</v>
      </c>
      <c r="U45" s="83">
        <v>1313</v>
      </c>
      <c r="V45" s="83">
        <v>17</v>
      </c>
      <c r="W45" s="83">
        <v>456</v>
      </c>
      <c r="X45" s="83">
        <v>73</v>
      </c>
      <c r="Y45" s="83">
        <v>1</v>
      </c>
      <c r="Z45" s="83">
        <v>201</v>
      </c>
      <c r="AA45" s="83">
        <v>330</v>
      </c>
      <c r="AB45" s="83">
        <v>18</v>
      </c>
      <c r="AC45" s="83">
        <v>319</v>
      </c>
      <c r="AD45" s="83">
        <v>0</v>
      </c>
      <c r="AE45" s="83">
        <v>0</v>
      </c>
      <c r="AF45" s="83">
        <v>56</v>
      </c>
      <c r="AG45" s="83">
        <v>8</v>
      </c>
      <c r="AH45" s="83">
        <v>2</v>
      </c>
      <c r="AI45" s="83">
        <v>299</v>
      </c>
      <c r="AJ45" s="83">
        <v>8</v>
      </c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8</v>
      </c>
      <c r="D46" s="83">
        <v>0</v>
      </c>
      <c r="E46" s="83">
        <v>0</v>
      </c>
      <c r="F46" s="83">
        <v>0</v>
      </c>
      <c r="G46" s="83">
        <v>5</v>
      </c>
      <c r="H46" s="83">
        <v>1</v>
      </c>
      <c r="I46" s="83">
        <v>0</v>
      </c>
      <c r="J46" s="83">
        <v>0</v>
      </c>
      <c r="K46" s="83">
        <v>0</v>
      </c>
      <c r="L46" s="83">
        <v>2</v>
      </c>
      <c r="M46" s="83">
        <v>91</v>
      </c>
      <c r="N46" s="102">
        <f t="shared" si="0"/>
        <v>109.2</v>
      </c>
      <c r="O46" s="83">
        <v>10</v>
      </c>
      <c r="P46" s="83">
        <v>6</v>
      </c>
      <c r="Q46" s="83">
        <v>29</v>
      </c>
      <c r="R46" s="83">
        <v>30</v>
      </c>
      <c r="S46" s="83">
        <v>0</v>
      </c>
      <c r="T46" s="83">
        <v>102</v>
      </c>
      <c r="U46" s="83">
        <v>104</v>
      </c>
      <c r="V46" s="83">
        <v>1</v>
      </c>
      <c r="W46" s="83">
        <v>8</v>
      </c>
      <c r="X46" s="83">
        <v>9</v>
      </c>
      <c r="Y46" s="83">
        <v>1</v>
      </c>
      <c r="Z46" s="83">
        <v>19</v>
      </c>
      <c r="AA46" s="83">
        <v>32</v>
      </c>
      <c r="AB46" s="83">
        <v>0</v>
      </c>
      <c r="AC46" s="83">
        <v>18</v>
      </c>
      <c r="AD46" s="83">
        <v>0</v>
      </c>
      <c r="AE46" s="83">
        <v>0</v>
      </c>
      <c r="AF46" s="83">
        <v>2</v>
      </c>
      <c r="AG46" s="83">
        <v>3</v>
      </c>
      <c r="AH46" s="83">
        <v>0</v>
      </c>
      <c r="AI46" s="83">
        <v>10</v>
      </c>
      <c r="AJ46" s="83">
        <v>0</v>
      </c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138</v>
      </c>
      <c r="D47" s="83">
        <v>38</v>
      </c>
      <c r="E47" s="83">
        <v>19</v>
      </c>
      <c r="F47" s="83">
        <v>19</v>
      </c>
      <c r="G47" s="83">
        <v>272</v>
      </c>
      <c r="H47" s="83">
        <v>103</v>
      </c>
      <c r="I47" s="83">
        <v>2</v>
      </c>
      <c r="J47" s="83">
        <v>62</v>
      </c>
      <c r="K47" s="83">
        <v>7</v>
      </c>
      <c r="L47" s="83">
        <v>83</v>
      </c>
      <c r="M47" s="83">
        <v>2494</v>
      </c>
      <c r="N47" s="102">
        <f t="shared" si="0"/>
        <v>2992.7999999999997</v>
      </c>
      <c r="O47" s="83">
        <v>255</v>
      </c>
      <c r="P47" s="83">
        <v>223</v>
      </c>
      <c r="Q47" s="83">
        <v>1538</v>
      </c>
      <c r="R47" s="83">
        <v>1906</v>
      </c>
      <c r="S47" s="83">
        <v>54</v>
      </c>
      <c r="T47" s="83">
        <v>2064</v>
      </c>
      <c r="U47" s="83">
        <v>3579</v>
      </c>
      <c r="V47" s="83">
        <v>122</v>
      </c>
      <c r="W47" s="83">
        <v>441</v>
      </c>
      <c r="X47" s="83">
        <v>107</v>
      </c>
      <c r="Y47" s="83">
        <v>27</v>
      </c>
      <c r="Z47" s="83">
        <v>447</v>
      </c>
      <c r="AA47" s="83">
        <v>1031</v>
      </c>
      <c r="AB47" s="83">
        <v>19</v>
      </c>
      <c r="AC47" s="83">
        <v>475</v>
      </c>
      <c r="AD47" s="83">
        <v>5</v>
      </c>
      <c r="AE47" s="83">
        <v>0</v>
      </c>
      <c r="AF47" s="83">
        <v>53</v>
      </c>
      <c r="AG47" s="83">
        <v>2</v>
      </c>
      <c r="AH47" s="83">
        <v>0</v>
      </c>
      <c r="AI47" s="83">
        <v>625</v>
      </c>
      <c r="AJ47" s="83">
        <v>1</v>
      </c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52</v>
      </c>
      <c r="D48" s="83">
        <v>35</v>
      </c>
      <c r="E48" s="83">
        <v>9</v>
      </c>
      <c r="F48" s="83">
        <v>54</v>
      </c>
      <c r="G48" s="83">
        <v>212</v>
      </c>
      <c r="H48" s="83">
        <v>82</v>
      </c>
      <c r="I48" s="83">
        <v>0</v>
      </c>
      <c r="J48" s="83">
        <v>24</v>
      </c>
      <c r="K48" s="83">
        <v>3</v>
      </c>
      <c r="L48" s="83">
        <v>51</v>
      </c>
      <c r="M48" s="83">
        <v>942</v>
      </c>
      <c r="N48" s="102">
        <f t="shared" si="0"/>
        <v>1130.3999999999999</v>
      </c>
      <c r="O48" s="83">
        <v>98</v>
      </c>
      <c r="P48" s="83">
        <v>47</v>
      </c>
      <c r="Q48" s="83">
        <v>1621</v>
      </c>
      <c r="R48" s="83">
        <v>272</v>
      </c>
      <c r="S48" s="83">
        <v>18</v>
      </c>
      <c r="T48" s="83">
        <v>1954</v>
      </c>
      <c r="U48" s="83">
        <v>978</v>
      </c>
      <c r="V48" s="83">
        <v>22</v>
      </c>
      <c r="W48" s="83">
        <v>468</v>
      </c>
      <c r="X48" s="83">
        <v>38</v>
      </c>
      <c r="Y48" s="83">
        <v>16</v>
      </c>
      <c r="Z48" s="83">
        <v>185</v>
      </c>
      <c r="AA48" s="83">
        <v>691</v>
      </c>
      <c r="AB48" s="83">
        <v>0</v>
      </c>
      <c r="AC48" s="83">
        <v>451</v>
      </c>
      <c r="AD48" s="83">
        <v>0</v>
      </c>
      <c r="AE48" s="83">
        <v>0</v>
      </c>
      <c r="AF48" s="83">
        <v>102</v>
      </c>
      <c r="AG48" s="83">
        <v>11</v>
      </c>
      <c r="AH48" s="83">
        <v>10</v>
      </c>
      <c r="AI48" s="83">
        <v>248</v>
      </c>
      <c r="AJ48" s="83">
        <v>20</v>
      </c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158</v>
      </c>
      <c r="D49" s="83">
        <v>43</v>
      </c>
      <c r="E49" s="83">
        <v>19</v>
      </c>
      <c r="F49" s="83">
        <v>62</v>
      </c>
      <c r="G49" s="83">
        <v>449</v>
      </c>
      <c r="H49" s="83">
        <v>95</v>
      </c>
      <c r="I49" s="83">
        <v>8</v>
      </c>
      <c r="J49" s="83">
        <v>30</v>
      </c>
      <c r="K49" s="83">
        <v>4</v>
      </c>
      <c r="L49" s="83">
        <v>122</v>
      </c>
      <c r="M49" s="83">
        <v>2685</v>
      </c>
      <c r="N49" s="102">
        <f t="shared" si="0"/>
        <v>3222</v>
      </c>
      <c r="O49" s="83">
        <v>333</v>
      </c>
      <c r="P49" s="83">
        <v>473</v>
      </c>
      <c r="Q49" s="83">
        <v>1080</v>
      </c>
      <c r="R49" s="83">
        <v>1010</v>
      </c>
      <c r="S49" s="83">
        <v>41</v>
      </c>
      <c r="T49" s="83">
        <v>2542</v>
      </c>
      <c r="U49" s="83">
        <v>3584</v>
      </c>
      <c r="V49" s="83">
        <v>66</v>
      </c>
      <c r="W49" s="83">
        <v>797</v>
      </c>
      <c r="X49" s="83">
        <v>160</v>
      </c>
      <c r="Y49" s="83">
        <v>32</v>
      </c>
      <c r="Z49" s="83">
        <v>685</v>
      </c>
      <c r="AA49" s="83">
        <v>1106</v>
      </c>
      <c r="AB49" s="83">
        <v>35</v>
      </c>
      <c r="AC49" s="83">
        <v>833</v>
      </c>
      <c r="AD49" s="83">
        <v>1</v>
      </c>
      <c r="AE49" s="83">
        <v>0</v>
      </c>
      <c r="AF49" s="83">
        <v>78</v>
      </c>
      <c r="AG49" s="83">
        <v>12</v>
      </c>
      <c r="AH49" s="83">
        <v>0</v>
      </c>
      <c r="AI49" s="83">
        <v>1045</v>
      </c>
      <c r="AJ49" s="83">
        <v>28</v>
      </c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19</v>
      </c>
      <c r="D50" s="83">
        <v>10</v>
      </c>
      <c r="E50" s="83">
        <v>0</v>
      </c>
      <c r="F50" s="83">
        <v>11</v>
      </c>
      <c r="G50" s="83">
        <v>95</v>
      </c>
      <c r="H50" s="83">
        <v>38</v>
      </c>
      <c r="I50" s="83">
        <v>0</v>
      </c>
      <c r="J50" s="83">
        <v>19</v>
      </c>
      <c r="K50" s="83">
        <v>15</v>
      </c>
      <c r="L50" s="83">
        <v>24</v>
      </c>
      <c r="M50" s="83">
        <v>875</v>
      </c>
      <c r="N50" s="102">
        <f t="shared" si="0"/>
        <v>1050</v>
      </c>
      <c r="O50" s="83">
        <v>246</v>
      </c>
      <c r="P50" s="83">
        <v>92</v>
      </c>
      <c r="Q50" s="83">
        <v>1159</v>
      </c>
      <c r="R50" s="83">
        <v>990</v>
      </c>
      <c r="S50" s="83">
        <v>42</v>
      </c>
      <c r="T50" s="83">
        <v>1069</v>
      </c>
      <c r="U50" s="83">
        <v>1425</v>
      </c>
      <c r="V50" s="83">
        <v>84</v>
      </c>
      <c r="W50" s="83">
        <v>672</v>
      </c>
      <c r="X50" s="83">
        <v>39</v>
      </c>
      <c r="Y50" s="83">
        <v>2</v>
      </c>
      <c r="Z50" s="83">
        <v>144</v>
      </c>
      <c r="AA50" s="83">
        <v>170</v>
      </c>
      <c r="AB50" s="83">
        <v>13</v>
      </c>
      <c r="AC50" s="83">
        <v>231</v>
      </c>
      <c r="AD50" s="83">
        <v>5</v>
      </c>
      <c r="AE50" s="83">
        <v>0</v>
      </c>
      <c r="AF50" s="83">
        <v>51</v>
      </c>
      <c r="AG50" s="83">
        <v>2</v>
      </c>
      <c r="AH50" s="83">
        <v>1</v>
      </c>
      <c r="AI50" s="83">
        <v>202</v>
      </c>
      <c r="AJ50" s="83">
        <v>13</v>
      </c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74</v>
      </c>
      <c r="D51" s="83">
        <v>86</v>
      </c>
      <c r="E51" s="83">
        <v>1</v>
      </c>
      <c r="F51" s="83">
        <v>34</v>
      </c>
      <c r="G51" s="83">
        <v>243</v>
      </c>
      <c r="H51" s="83">
        <v>94</v>
      </c>
      <c r="I51" s="83">
        <v>1</v>
      </c>
      <c r="J51" s="83">
        <v>15</v>
      </c>
      <c r="K51" s="83">
        <v>4</v>
      </c>
      <c r="L51" s="83">
        <v>37</v>
      </c>
      <c r="M51" s="83">
        <v>1516</v>
      </c>
      <c r="N51" s="102">
        <f t="shared" si="0"/>
        <v>1819.2</v>
      </c>
      <c r="O51" s="83">
        <v>176</v>
      </c>
      <c r="P51" s="83">
        <v>69</v>
      </c>
      <c r="Q51" s="83">
        <v>1187</v>
      </c>
      <c r="R51" s="83">
        <v>836</v>
      </c>
      <c r="S51" s="83">
        <v>17</v>
      </c>
      <c r="T51" s="83">
        <v>1041</v>
      </c>
      <c r="U51" s="83">
        <v>1324</v>
      </c>
      <c r="V51" s="83">
        <v>45</v>
      </c>
      <c r="W51" s="83">
        <v>564</v>
      </c>
      <c r="X51" s="83">
        <v>8</v>
      </c>
      <c r="Y51" s="83">
        <v>1</v>
      </c>
      <c r="Z51" s="83">
        <v>131</v>
      </c>
      <c r="AA51" s="83">
        <v>205</v>
      </c>
      <c r="AB51" s="83">
        <v>6</v>
      </c>
      <c r="AC51" s="83">
        <v>299</v>
      </c>
      <c r="AD51" s="83">
        <v>1</v>
      </c>
      <c r="AE51" s="83">
        <v>0</v>
      </c>
      <c r="AF51" s="83">
        <v>144</v>
      </c>
      <c r="AG51" s="83">
        <v>1</v>
      </c>
      <c r="AH51" s="83">
        <v>9</v>
      </c>
      <c r="AI51" s="83">
        <v>366</v>
      </c>
      <c r="AJ51" s="83">
        <v>21</v>
      </c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5</v>
      </c>
      <c r="D52" s="83">
        <v>1</v>
      </c>
      <c r="E52" s="83">
        <v>0</v>
      </c>
      <c r="F52" s="83">
        <v>3</v>
      </c>
      <c r="G52" s="83">
        <v>11</v>
      </c>
      <c r="H52" s="83">
        <v>8</v>
      </c>
      <c r="I52" s="83">
        <v>0</v>
      </c>
      <c r="J52" s="83">
        <v>6</v>
      </c>
      <c r="K52" s="83">
        <v>0</v>
      </c>
      <c r="L52" s="83">
        <v>7</v>
      </c>
      <c r="M52" s="83">
        <v>220</v>
      </c>
      <c r="N52" s="102">
        <f t="shared" si="0"/>
        <v>264</v>
      </c>
      <c r="O52" s="83">
        <v>48</v>
      </c>
      <c r="P52" s="83">
        <v>26</v>
      </c>
      <c r="Q52" s="83">
        <v>141</v>
      </c>
      <c r="R52" s="83">
        <v>449</v>
      </c>
      <c r="S52" s="83">
        <v>5</v>
      </c>
      <c r="T52" s="83">
        <v>275</v>
      </c>
      <c r="U52" s="83">
        <v>653</v>
      </c>
      <c r="V52" s="83">
        <v>28</v>
      </c>
      <c r="W52" s="83">
        <v>108</v>
      </c>
      <c r="X52" s="83">
        <v>20</v>
      </c>
      <c r="Y52" s="83">
        <v>0</v>
      </c>
      <c r="Z52" s="83">
        <v>88</v>
      </c>
      <c r="AA52" s="83">
        <v>106</v>
      </c>
      <c r="AB52" s="83">
        <v>3</v>
      </c>
      <c r="AC52" s="83">
        <v>91</v>
      </c>
      <c r="AD52" s="83">
        <v>0</v>
      </c>
      <c r="AE52" s="83">
        <v>0</v>
      </c>
      <c r="AF52" s="83">
        <v>6</v>
      </c>
      <c r="AG52" s="83">
        <v>0</v>
      </c>
      <c r="AH52" s="83">
        <v>0</v>
      </c>
      <c r="AI52" s="83">
        <v>36</v>
      </c>
      <c r="AJ52" s="83">
        <v>2</v>
      </c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3</v>
      </c>
      <c r="E53" s="83">
        <v>4</v>
      </c>
      <c r="F53" s="83">
        <v>3</v>
      </c>
      <c r="G53" s="83">
        <v>23</v>
      </c>
      <c r="H53" s="83">
        <v>4</v>
      </c>
      <c r="I53" s="83">
        <v>0</v>
      </c>
      <c r="J53" s="83">
        <v>8</v>
      </c>
      <c r="K53" s="83">
        <v>2</v>
      </c>
      <c r="L53" s="83">
        <v>14</v>
      </c>
      <c r="M53" s="83">
        <v>544</v>
      </c>
      <c r="N53" s="102">
        <f t="shared" si="0"/>
        <v>652.79999999999995</v>
      </c>
      <c r="O53" s="83">
        <v>104</v>
      </c>
      <c r="P53" s="83">
        <v>58</v>
      </c>
      <c r="Q53" s="83">
        <v>458</v>
      </c>
      <c r="R53" s="83">
        <v>196</v>
      </c>
      <c r="S53" s="83">
        <v>16</v>
      </c>
      <c r="T53" s="83">
        <v>885</v>
      </c>
      <c r="U53" s="83">
        <v>606</v>
      </c>
      <c r="V53" s="83">
        <v>19</v>
      </c>
      <c r="W53" s="83">
        <v>163</v>
      </c>
      <c r="X53" s="83">
        <v>24</v>
      </c>
      <c r="Y53" s="83">
        <v>6</v>
      </c>
      <c r="Z53" s="83">
        <v>201</v>
      </c>
      <c r="AA53" s="83">
        <v>360</v>
      </c>
      <c r="AB53" s="83">
        <v>1</v>
      </c>
      <c r="AC53" s="83">
        <v>188</v>
      </c>
      <c r="AD53" s="83">
        <v>0</v>
      </c>
      <c r="AE53" s="83">
        <v>0</v>
      </c>
      <c r="AF53" s="83">
        <v>25</v>
      </c>
      <c r="AG53" s="83">
        <v>1</v>
      </c>
      <c r="AH53" s="83">
        <v>0</v>
      </c>
      <c r="AI53" s="83">
        <v>105</v>
      </c>
      <c r="AJ53" s="83">
        <v>2</v>
      </c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7</v>
      </c>
      <c r="D54" s="83">
        <v>2</v>
      </c>
      <c r="E54" s="83">
        <v>0</v>
      </c>
      <c r="F54" s="83">
        <v>0</v>
      </c>
      <c r="G54" s="83">
        <v>22</v>
      </c>
      <c r="H54" s="83">
        <v>6</v>
      </c>
      <c r="I54" s="83">
        <v>1</v>
      </c>
      <c r="J54" s="83">
        <v>5</v>
      </c>
      <c r="K54" s="83">
        <v>1</v>
      </c>
      <c r="L54" s="83">
        <v>8</v>
      </c>
      <c r="M54" s="83">
        <v>206</v>
      </c>
      <c r="N54" s="102">
        <f t="shared" si="0"/>
        <v>247.2</v>
      </c>
      <c r="O54" s="83">
        <v>42</v>
      </c>
      <c r="P54" s="83">
        <v>17</v>
      </c>
      <c r="Q54" s="83">
        <v>200</v>
      </c>
      <c r="R54" s="83">
        <v>143</v>
      </c>
      <c r="S54" s="83">
        <v>9</v>
      </c>
      <c r="T54" s="83">
        <v>267</v>
      </c>
      <c r="U54" s="83">
        <v>262</v>
      </c>
      <c r="V54" s="83">
        <v>4</v>
      </c>
      <c r="W54" s="83">
        <v>90</v>
      </c>
      <c r="X54" s="83">
        <v>22</v>
      </c>
      <c r="Y54" s="83">
        <v>9</v>
      </c>
      <c r="Z54" s="83">
        <v>93</v>
      </c>
      <c r="AA54" s="83">
        <v>81</v>
      </c>
      <c r="AB54" s="83">
        <v>0</v>
      </c>
      <c r="AC54" s="83">
        <v>90</v>
      </c>
      <c r="AD54" s="83">
        <v>0</v>
      </c>
      <c r="AE54" s="83">
        <v>0</v>
      </c>
      <c r="AF54" s="83">
        <v>12</v>
      </c>
      <c r="AG54" s="83">
        <v>0</v>
      </c>
      <c r="AH54" s="83">
        <v>0</v>
      </c>
      <c r="AI54" s="83">
        <v>48</v>
      </c>
      <c r="AJ54" s="83">
        <v>2</v>
      </c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9</v>
      </c>
      <c r="D55" s="83">
        <v>9</v>
      </c>
      <c r="E55" s="83">
        <v>3</v>
      </c>
      <c r="F55" s="83">
        <v>7</v>
      </c>
      <c r="G55" s="83">
        <v>46</v>
      </c>
      <c r="H55" s="83">
        <v>32</v>
      </c>
      <c r="I55" s="83">
        <v>1</v>
      </c>
      <c r="J55" s="83">
        <v>9</v>
      </c>
      <c r="K55" s="83">
        <v>3</v>
      </c>
      <c r="L55" s="83">
        <v>17</v>
      </c>
      <c r="M55" s="83">
        <v>274</v>
      </c>
      <c r="N55" s="102">
        <f t="shared" si="0"/>
        <v>328.8</v>
      </c>
      <c r="O55" s="83">
        <v>56</v>
      </c>
      <c r="P55" s="83">
        <v>27</v>
      </c>
      <c r="Q55" s="83">
        <v>229</v>
      </c>
      <c r="R55" s="83">
        <v>184</v>
      </c>
      <c r="S55" s="83">
        <v>17</v>
      </c>
      <c r="T55" s="83">
        <v>598</v>
      </c>
      <c r="U55" s="83">
        <v>471</v>
      </c>
      <c r="V55" s="83">
        <v>11</v>
      </c>
      <c r="W55" s="83">
        <v>298</v>
      </c>
      <c r="X55" s="83">
        <v>18</v>
      </c>
      <c r="Y55" s="83">
        <v>4</v>
      </c>
      <c r="Z55" s="83">
        <v>172</v>
      </c>
      <c r="AA55" s="83">
        <v>328</v>
      </c>
      <c r="AB55" s="83">
        <v>3</v>
      </c>
      <c r="AC55" s="83">
        <v>287</v>
      </c>
      <c r="AD55" s="83">
        <v>2</v>
      </c>
      <c r="AE55" s="83">
        <v>0</v>
      </c>
      <c r="AF55" s="83">
        <v>7</v>
      </c>
      <c r="AG55" s="83">
        <v>0</v>
      </c>
      <c r="AH55" s="83">
        <v>0</v>
      </c>
      <c r="AI55" s="83">
        <v>52</v>
      </c>
      <c r="AJ55" s="83">
        <v>0</v>
      </c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12</v>
      </c>
      <c r="D56" s="83">
        <v>7</v>
      </c>
      <c r="E56" s="83">
        <v>6</v>
      </c>
      <c r="F56" s="83">
        <v>14</v>
      </c>
      <c r="G56" s="83">
        <v>26</v>
      </c>
      <c r="H56" s="83">
        <v>25</v>
      </c>
      <c r="I56" s="83">
        <v>0</v>
      </c>
      <c r="J56" s="83">
        <v>18</v>
      </c>
      <c r="K56" s="83">
        <v>2</v>
      </c>
      <c r="L56" s="83">
        <v>11</v>
      </c>
      <c r="M56" s="83">
        <v>242</v>
      </c>
      <c r="N56" s="102">
        <f t="shared" si="0"/>
        <v>290.39999999999998</v>
      </c>
      <c r="O56" s="83">
        <v>36</v>
      </c>
      <c r="P56" s="83">
        <v>16</v>
      </c>
      <c r="Q56" s="83">
        <v>188</v>
      </c>
      <c r="R56" s="83">
        <v>116</v>
      </c>
      <c r="S56" s="83">
        <v>7</v>
      </c>
      <c r="T56" s="83">
        <v>464</v>
      </c>
      <c r="U56" s="83">
        <v>328</v>
      </c>
      <c r="V56" s="83">
        <v>13</v>
      </c>
      <c r="W56" s="83">
        <v>79</v>
      </c>
      <c r="X56" s="83">
        <v>13</v>
      </c>
      <c r="Y56" s="83">
        <v>9</v>
      </c>
      <c r="Z56" s="83">
        <v>120</v>
      </c>
      <c r="AA56" s="83">
        <v>182</v>
      </c>
      <c r="AB56" s="83">
        <v>4</v>
      </c>
      <c r="AC56" s="83">
        <v>95</v>
      </c>
      <c r="AD56" s="83">
        <v>0</v>
      </c>
      <c r="AE56" s="83">
        <v>0</v>
      </c>
      <c r="AF56" s="83">
        <v>7</v>
      </c>
      <c r="AG56" s="83">
        <v>0</v>
      </c>
      <c r="AH56" s="83">
        <v>0</v>
      </c>
      <c r="AI56" s="83">
        <v>61</v>
      </c>
      <c r="AJ56" s="83">
        <v>2</v>
      </c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116</v>
      </c>
      <c r="D57" s="83">
        <v>55</v>
      </c>
      <c r="E57" s="83">
        <v>7</v>
      </c>
      <c r="F57" s="83">
        <v>64</v>
      </c>
      <c r="G57" s="83">
        <v>259</v>
      </c>
      <c r="H57" s="83">
        <v>135</v>
      </c>
      <c r="I57" s="83">
        <v>14</v>
      </c>
      <c r="J57" s="83">
        <v>47</v>
      </c>
      <c r="K57" s="83">
        <v>35</v>
      </c>
      <c r="L57" s="83">
        <v>134</v>
      </c>
      <c r="M57" s="83">
        <v>3292</v>
      </c>
      <c r="N57" s="102">
        <f t="shared" si="0"/>
        <v>3950.3999999999996</v>
      </c>
      <c r="O57" s="83">
        <v>462</v>
      </c>
      <c r="P57" s="83">
        <v>510</v>
      </c>
      <c r="Q57" s="83">
        <v>4482</v>
      </c>
      <c r="R57" s="83">
        <v>4171</v>
      </c>
      <c r="S57" s="83">
        <v>106</v>
      </c>
      <c r="T57" s="83">
        <v>5285</v>
      </c>
      <c r="U57" s="83">
        <v>7356</v>
      </c>
      <c r="V57" s="83">
        <v>300</v>
      </c>
      <c r="W57" s="83">
        <v>2081</v>
      </c>
      <c r="X57" s="83">
        <v>130</v>
      </c>
      <c r="Y57" s="83">
        <v>39</v>
      </c>
      <c r="Z57" s="83">
        <v>698</v>
      </c>
      <c r="AA57" s="83">
        <v>1252</v>
      </c>
      <c r="AB57" s="83">
        <v>70</v>
      </c>
      <c r="AC57" s="83">
        <v>1077</v>
      </c>
      <c r="AD57" s="83">
        <v>5</v>
      </c>
      <c r="AE57" s="83">
        <v>0</v>
      </c>
      <c r="AF57" s="83">
        <v>33</v>
      </c>
      <c r="AG57" s="83">
        <v>25</v>
      </c>
      <c r="AH57" s="83">
        <v>0</v>
      </c>
      <c r="AI57" s="83">
        <v>518</v>
      </c>
      <c r="AJ57" s="83">
        <v>21</v>
      </c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1</v>
      </c>
      <c r="D58" s="83">
        <v>1</v>
      </c>
      <c r="E58" s="83">
        <v>0</v>
      </c>
      <c r="F58" s="83">
        <v>2</v>
      </c>
      <c r="G58" s="83">
        <v>4</v>
      </c>
      <c r="H58" s="83">
        <v>3</v>
      </c>
      <c r="I58" s="83">
        <v>0</v>
      </c>
      <c r="J58" s="83">
        <v>9</v>
      </c>
      <c r="K58" s="83">
        <v>0</v>
      </c>
      <c r="L58" s="83">
        <v>6</v>
      </c>
      <c r="M58" s="83">
        <v>141</v>
      </c>
      <c r="N58" s="102">
        <f t="shared" si="0"/>
        <v>169.2</v>
      </c>
      <c r="O58" s="83">
        <v>11</v>
      </c>
      <c r="P58" s="83">
        <v>26</v>
      </c>
      <c r="Q58" s="83">
        <v>55</v>
      </c>
      <c r="R58" s="83">
        <v>36</v>
      </c>
      <c r="S58" s="83">
        <v>1</v>
      </c>
      <c r="T58" s="83">
        <v>149</v>
      </c>
      <c r="U58" s="83">
        <v>148</v>
      </c>
      <c r="V58" s="83">
        <v>5</v>
      </c>
      <c r="W58" s="83">
        <v>47</v>
      </c>
      <c r="X58" s="83">
        <v>2</v>
      </c>
      <c r="Y58" s="83">
        <v>3</v>
      </c>
      <c r="Z58" s="83">
        <v>28</v>
      </c>
      <c r="AA58" s="83">
        <v>79</v>
      </c>
      <c r="AB58" s="83">
        <v>0</v>
      </c>
      <c r="AC58" s="83">
        <v>42</v>
      </c>
      <c r="AD58" s="83">
        <v>0</v>
      </c>
      <c r="AE58" s="83">
        <v>0</v>
      </c>
      <c r="AF58" s="83">
        <v>1</v>
      </c>
      <c r="AG58" s="83">
        <v>0</v>
      </c>
      <c r="AH58" s="83">
        <v>0</v>
      </c>
      <c r="AI58" s="83">
        <v>8</v>
      </c>
      <c r="AJ58" s="83">
        <v>0</v>
      </c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82">
        <v>71161</v>
      </c>
    </row>
    <row r="59" spans="1:51" x14ac:dyDescent="0.2">
      <c r="A59" s="58" t="s">
        <v>73</v>
      </c>
      <c r="B59" s="58" t="s">
        <v>22</v>
      </c>
      <c r="C59" s="98">
        <v>2251</v>
      </c>
      <c r="D59">
        <v>603</v>
      </c>
      <c r="E59">
        <v>210</v>
      </c>
      <c r="F59" s="98">
        <v>1083</v>
      </c>
      <c r="G59" s="98">
        <v>4164</v>
      </c>
      <c r="H59" s="98">
        <v>1440</v>
      </c>
      <c r="I59">
        <v>84</v>
      </c>
      <c r="J59">
        <v>768</v>
      </c>
      <c r="K59">
        <v>108</v>
      </c>
      <c r="L59" s="98">
        <v>1269</v>
      </c>
      <c r="M59" s="98">
        <v>25819</v>
      </c>
      <c r="N59" s="102">
        <f t="shared" si="0"/>
        <v>30982.799999999999</v>
      </c>
      <c r="O59" s="98">
        <v>2515</v>
      </c>
      <c r="P59" s="98">
        <v>4070</v>
      </c>
      <c r="X59" s="98">
        <v>2206</v>
      </c>
      <c r="Y59">
        <v>207</v>
      </c>
      <c r="Z59" s="98">
        <v>5221</v>
      </c>
      <c r="AA59" s="98">
        <v>9220</v>
      </c>
      <c r="AB59">
        <v>399</v>
      </c>
      <c r="AC59" s="98">
        <v>8487</v>
      </c>
      <c r="AD59">
        <v>52</v>
      </c>
      <c r="AE59">
        <v>8</v>
      </c>
      <c r="AF59">
        <v>569</v>
      </c>
      <c r="AG59">
        <v>50</v>
      </c>
      <c r="AH59">
        <v>3</v>
      </c>
      <c r="AI59" s="98">
        <v>4879</v>
      </c>
      <c r="AJ59">
        <v>81</v>
      </c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0</v>
      </c>
      <c r="D60" s="83">
        <v>0</v>
      </c>
      <c r="E60" s="83">
        <v>0</v>
      </c>
      <c r="F60" s="83">
        <v>7</v>
      </c>
      <c r="G60" s="83">
        <v>0</v>
      </c>
      <c r="H60" s="83">
        <v>0</v>
      </c>
      <c r="I60" s="83">
        <v>0</v>
      </c>
      <c r="J60" s="83">
        <v>0</v>
      </c>
      <c r="K60" s="83">
        <v>2</v>
      </c>
      <c r="L60" s="83">
        <v>0</v>
      </c>
      <c r="M60" s="83">
        <v>55</v>
      </c>
      <c r="N60" s="102">
        <f t="shared" si="0"/>
        <v>66</v>
      </c>
      <c r="O60" s="83">
        <v>2</v>
      </c>
      <c r="P60" s="83">
        <v>7</v>
      </c>
      <c r="Q60" s="83">
        <v>20</v>
      </c>
      <c r="R60" s="83">
        <v>14</v>
      </c>
      <c r="S60" s="83">
        <v>2</v>
      </c>
      <c r="T60" s="83">
        <v>112</v>
      </c>
      <c r="U60" s="83">
        <v>97</v>
      </c>
      <c r="V60" s="83">
        <v>4</v>
      </c>
      <c r="W60" s="83">
        <v>5</v>
      </c>
      <c r="X60" s="83">
        <v>0</v>
      </c>
      <c r="Y60" s="83">
        <v>0</v>
      </c>
      <c r="Z60" s="83">
        <v>1</v>
      </c>
      <c r="AA60" s="83">
        <v>35</v>
      </c>
      <c r="AB60" s="83">
        <v>0</v>
      </c>
      <c r="AC60" s="83">
        <v>19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1</v>
      </c>
      <c r="AJ60" s="83">
        <v>0</v>
      </c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82">
        <v>82145</v>
      </c>
    </row>
    <row r="61" spans="1:51" x14ac:dyDescent="0.2">
      <c r="A61" s="60" t="s">
        <v>75</v>
      </c>
      <c r="B61" s="60" t="s">
        <v>15</v>
      </c>
      <c r="C61" s="83">
        <v>49</v>
      </c>
      <c r="D61" s="83">
        <v>9</v>
      </c>
      <c r="E61" s="83">
        <v>7</v>
      </c>
      <c r="F61" s="83">
        <v>6</v>
      </c>
      <c r="G61" s="83">
        <v>65</v>
      </c>
      <c r="H61" s="83">
        <v>43</v>
      </c>
      <c r="I61" s="83">
        <v>1</v>
      </c>
      <c r="J61" s="83">
        <v>15</v>
      </c>
      <c r="K61" s="83">
        <v>2</v>
      </c>
      <c r="L61" s="83">
        <v>18</v>
      </c>
      <c r="M61" s="83">
        <v>560</v>
      </c>
      <c r="N61" s="102">
        <f t="shared" si="0"/>
        <v>672</v>
      </c>
      <c r="O61" s="83">
        <v>93</v>
      </c>
      <c r="P61" s="83">
        <v>39</v>
      </c>
      <c r="Q61" s="83">
        <v>321</v>
      </c>
      <c r="R61" s="83">
        <v>313</v>
      </c>
      <c r="S61" s="83">
        <v>12</v>
      </c>
      <c r="T61" s="83">
        <v>846</v>
      </c>
      <c r="U61" s="83">
        <v>602</v>
      </c>
      <c r="V61" s="83">
        <v>19</v>
      </c>
      <c r="W61" s="83">
        <v>223</v>
      </c>
      <c r="X61" s="83">
        <v>37</v>
      </c>
      <c r="Y61" s="83">
        <v>6</v>
      </c>
      <c r="Z61" s="83">
        <v>205</v>
      </c>
      <c r="AA61" s="83">
        <v>477</v>
      </c>
      <c r="AB61" s="83">
        <v>5</v>
      </c>
      <c r="AC61" s="83">
        <v>308</v>
      </c>
      <c r="AD61" s="83">
        <v>1</v>
      </c>
      <c r="AE61" s="83">
        <v>0</v>
      </c>
      <c r="AF61" s="83">
        <v>36</v>
      </c>
      <c r="AG61" s="83">
        <v>4</v>
      </c>
      <c r="AH61" s="83">
        <v>0</v>
      </c>
      <c r="AI61" s="83">
        <v>137</v>
      </c>
      <c r="AJ61" s="83">
        <v>1</v>
      </c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1" t="s">
        <v>123</v>
      </c>
      <c r="AY63" s="141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8460</v>
      </c>
      <c r="D64" s="62">
        <f t="shared" si="1"/>
        <v>3284</v>
      </c>
      <c r="E64" s="62">
        <f t="shared" si="1"/>
        <v>638</v>
      </c>
      <c r="F64" s="62">
        <f t="shared" si="1"/>
        <v>3920</v>
      </c>
      <c r="G64" s="62">
        <f t="shared" si="1"/>
        <v>17479</v>
      </c>
      <c r="H64" s="62">
        <f t="shared" si="1"/>
        <v>6308</v>
      </c>
      <c r="I64" s="62">
        <f t="shared" si="1"/>
        <v>260</v>
      </c>
      <c r="J64" s="62">
        <f t="shared" si="1"/>
        <v>3155</v>
      </c>
      <c r="K64" s="62">
        <f t="shared" si="1"/>
        <v>438</v>
      </c>
      <c r="L64" s="62">
        <f t="shared" si="1"/>
        <v>4475</v>
      </c>
      <c r="M64" s="62"/>
      <c r="N64" s="62">
        <f>SUM(N3:N61)</f>
        <v>137518.79999999993</v>
      </c>
      <c r="O64" s="62">
        <f>SUM(O3:O61)</f>
        <v>14160</v>
      </c>
      <c r="P64" s="62"/>
      <c r="Q64" s="64">
        <f t="shared" si="1"/>
        <v>66942</v>
      </c>
      <c r="R64" s="64">
        <f t="shared" si="1"/>
        <v>50563</v>
      </c>
      <c r="S64" s="64">
        <f t="shared" si="1"/>
        <v>1721</v>
      </c>
      <c r="T64" s="64">
        <f t="shared" si="1"/>
        <v>118701</v>
      </c>
      <c r="U64" s="64">
        <f t="shared" si="1"/>
        <v>109211</v>
      </c>
      <c r="V64" s="64">
        <f t="shared" si="1"/>
        <v>9426</v>
      </c>
      <c r="W64" s="64">
        <f t="shared" si="1"/>
        <v>34219</v>
      </c>
      <c r="X64" s="62">
        <f t="shared" si="1"/>
        <v>6246</v>
      </c>
      <c r="Y64" s="62">
        <f t="shared" si="1"/>
        <v>968</v>
      </c>
      <c r="Z64" s="62">
        <f t="shared" si="1"/>
        <v>27203</v>
      </c>
      <c r="AA64" s="62">
        <f t="shared" si="1"/>
        <v>55125</v>
      </c>
      <c r="AB64" s="64">
        <f t="shared" si="1"/>
        <v>1194</v>
      </c>
      <c r="AC64" s="64">
        <f t="shared" si="1"/>
        <v>35931</v>
      </c>
      <c r="AD64" s="62">
        <f t="shared" si="1"/>
        <v>189</v>
      </c>
      <c r="AE64" s="62">
        <f t="shared" si="1"/>
        <v>23</v>
      </c>
      <c r="AF64" s="62">
        <f t="shared" si="1"/>
        <v>5398</v>
      </c>
      <c r="AG64" s="62">
        <f t="shared" si="1"/>
        <v>356</v>
      </c>
      <c r="AH64" s="62">
        <f t="shared" si="1"/>
        <v>123</v>
      </c>
      <c r="AI64" s="62">
        <f t="shared" si="1"/>
        <v>26977</v>
      </c>
      <c r="AJ64" s="64">
        <f t="shared" si="1"/>
        <v>1000</v>
      </c>
      <c r="AK64" s="62">
        <f t="shared" si="1"/>
        <v>0</v>
      </c>
      <c r="AL64" s="62"/>
      <c r="AM64" s="62">
        <f>SUM(AM3:AM61)</f>
        <v>0</v>
      </c>
      <c r="AN64" s="63"/>
      <c r="AO64" s="62">
        <f>SUM(AO3:AO61)</f>
        <v>0</v>
      </c>
      <c r="AP64" s="62">
        <f t="shared" ref="AP64:AV64" si="2">SUM(AP3:AP61)</f>
        <v>0</v>
      </c>
      <c r="AQ64" s="62">
        <f t="shared" si="2"/>
        <v>0</v>
      </c>
      <c r="AR64" s="64">
        <f t="shared" si="2"/>
        <v>0</v>
      </c>
      <c r="AS64" s="62">
        <f t="shared" si="2"/>
        <v>0</v>
      </c>
      <c r="AT64" s="62">
        <f t="shared" si="2"/>
        <v>0</v>
      </c>
      <c r="AU64" s="62">
        <f t="shared" si="2"/>
        <v>0</v>
      </c>
      <c r="AV64" s="64">
        <f t="shared" si="2"/>
        <v>0</v>
      </c>
      <c r="AW64" s="99">
        <f>AW62/AW63</f>
        <v>0.67907894988052542</v>
      </c>
      <c r="AX64" s="141" t="s">
        <v>95</v>
      </c>
      <c r="AY64" s="141"/>
    </row>
    <row r="65" spans="1:49" ht="16" x14ac:dyDescent="0.2">
      <c r="A65" s="63"/>
      <c r="B65" s="70" t="s">
        <v>96</v>
      </c>
      <c r="C65" s="88">
        <f>C64/D64</f>
        <v>2.5761266747868454</v>
      </c>
      <c r="D65" s="76">
        <f>D64/D64</f>
        <v>1</v>
      </c>
      <c r="E65" s="88">
        <f>E64/D64</f>
        <v>0.19427527405602923</v>
      </c>
      <c r="F65" s="88">
        <f>F64/D64</f>
        <v>1.1936662606577344</v>
      </c>
      <c r="G65" s="88">
        <f>G64/H64</f>
        <v>2.7709258084971466</v>
      </c>
      <c r="H65" s="76">
        <f>H64/H64</f>
        <v>1</v>
      </c>
      <c r="I65" s="88">
        <f>I64/H64</f>
        <v>4.1217501585288523E-2</v>
      </c>
      <c r="J65" s="88">
        <f>J64/H64</f>
        <v>0.50015852885225109</v>
      </c>
      <c r="K65" s="88">
        <f>K64/O64</f>
        <v>3.093220338983051E-2</v>
      </c>
      <c r="L65" s="88">
        <f>L64/O64</f>
        <v>0.31603107344632769</v>
      </c>
      <c r="M65" s="88"/>
      <c r="N65" s="88">
        <f>N64/O64</f>
        <v>9.7117796610169442</v>
      </c>
      <c r="O65" s="76">
        <f>O64/O64</f>
        <v>1</v>
      </c>
      <c r="P65" s="76"/>
      <c r="Q65" s="88">
        <f>Q64/T64</f>
        <v>0.56395481082720444</v>
      </c>
      <c r="R65" s="88">
        <f>R64/T64</f>
        <v>0.42596945265836006</v>
      </c>
      <c r="S65" s="88">
        <f>S64/T64</f>
        <v>1.4498614165002822E-2</v>
      </c>
      <c r="T65" s="76">
        <f>T64/T64</f>
        <v>1</v>
      </c>
      <c r="U65" s="88">
        <f>U64/T64</f>
        <v>0.92005122113545801</v>
      </c>
      <c r="V65" s="88">
        <f>V64/T64</f>
        <v>7.9409609017615693E-2</v>
      </c>
      <c r="W65" s="88">
        <f>W64/T64</f>
        <v>0.28827895299955347</v>
      </c>
      <c r="X65" s="88">
        <f>X64/AC64</f>
        <v>0.17383318026216915</v>
      </c>
      <c r="Y65" s="88">
        <f>Y64/AC64</f>
        <v>2.694052489493752E-2</v>
      </c>
      <c r="Z65" s="88">
        <f>Z64/AC64</f>
        <v>0.7570899780134146</v>
      </c>
      <c r="AA65" s="88">
        <f>AA64/AC64</f>
        <v>1.5341905318527178</v>
      </c>
      <c r="AB65" s="88">
        <f>AB64/AC64</f>
        <v>3.3230358186524173E-2</v>
      </c>
      <c r="AC65" s="76">
        <f>AC64/AC64</f>
        <v>1</v>
      </c>
      <c r="AD65" s="75">
        <f>AD64/AF64</f>
        <v>3.5012967765839197E-2</v>
      </c>
      <c r="AE65" s="75">
        <f>AE64/AF64</f>
        <v>4.2608373471656165E-3</v>
      </c>
      <c r="AF65" s="76">
        <f>AF64/AF64</f>
        <v>1</v>
      </c>
      <c r="AG65" s="75">
        <f>AG64/AF64</f>
        <v>6.5950351982215633E-2</v>
      </c>
      <c r="AH65" s="75">
        <f>AH64/AF64</f>
        <v>2.2786217117450908E-2</v>
      </c>
      <c r="AI65" s="75">
        <f>AI64/AF64</f>
        <v>4.9975917006298634</v>
      </c>
      <c r="AJ65" s="88">
        <f>AJ64/AF64</f>
        <v>0.18525379770285291</v>
      </c>
      <c r="AK65" s="77" t="e">
        <f>AK64/AK64</f>
        <v>#DIV/0!</v>
      </c>
      <c r="AL65" s="75"/>
      <c r="AM65" s="75" t="e">
        <f>AM64/AK64</f>
        <v>#DIV/0!</v>
      </c>
      <c r="AN65" s="75"/>
      <c r="AO65" s="75" t="e">
        <f>AO64/AK64</f>
        <v>#DIV/0!</v>
      </c>
      <c r="AP65" s="75" t="e">
        <f>AP64/AK64</f>
        <v>#DIV/0!</v>
      </c>
      <c r="AQ65" s="75" t="e">
        <f>AQ64/AK64</f>
        <v>#DIV/0!</v>
      </c>
      <c r="AR65" s="88" t="e">
        <f>AR64/AK64</f>
        <v>#DIV/0!</v>
      </c>
      <c r="AS65" s="77" t="e">
        <f>AS64/AS64</f>
        <v>#DIV/0!</v>
      </c>
      <c r="AT65" s="78" t="e">
        <f>AT64/AS64</f>
        <v>#DIV/0!</v>
      </c>
      <c r="AU65" s="75" t="e">
        <f>AU64/AS64</f>
        <v>#DIV/0!</v>
      </c>
      <c r="AV65" s="90" t="e">
        <f>AV64/AS64</f>
        <v>#DIV/0!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3325</v>
      </c>
      <c r="D66" s="66">
        <f>SUMIF(B3:B61, "Europe", D3:D61)</f>
        <v>1774</v>
      </c>
      <c r="E66" s="66">
        <f>SUMIF(B3:B61, "Europe", E3:E61)</f>
        <v>178</v>
      </c>
      <c r="F66" s="66">
        <f>SUMIF(B3:B61, "Europe", F3:F61)</f>
        <v>1698</v>
      </c>
      <c r="G66" s="66">
        <f>SUMIF(B3:B61, "Europe", G3:G61)</f>
        <v>7232</v>
      </c>
      <c r="H66" s="66">
        <f>SUMIF(B3:B61, "Europe", H3:H61)</f>
        <v>2223</v>
      </c>
      <c r="I66" s="66">
        <f>SUMIF(B3:B61, "Europe", I3:I61)</f>
        <v>102</v>
      </c>
      <c r="J66" s="66">
        <f>SUMIF(B3:B61, "Europe", J3:J61)</f>
        <v>658</v>
      </c>
      <c r="K66" s="66">
        <f>SUMIF(B3:B61, "Europe", K3:K61)</f>
        <v>175</v>
      </c>
      <c r="L66" s="66">
        <f>SUMIF(B3:B61, "Europe", L3:L61)</f>
        <v>1525</v>
      </c>
      <c r="N66" s="66">
        <f>SUMIF(B3:B61, "Europe", O3:O61)</f>
        <v>6447</v>
      </c>
      <c r="O66" s="66">
        <f>SUMIF(B3:B61, "Europe", P3:P61)</f>
        <v>12865</v>
      </c>
      <c r="P66" s="66"/>
      <c r="Q66" s="66">
        <f>SUMIF(B3:B61, "Europe", Q3:Q61)</f>
        <v>36663</v>
      </c>
      <c r="R66" s="66">
        <f>SUMIF(B3:B61, "Europe", R3:R61)</f>
        <v>31156</v>
      </c>
      <c r="S66" s="66">
        <f>SUMIF(B3:B61, "Europe", S3:S61)</f>
        <v>865</v>
      </c>
      <c r="T66" s="68">
        <f>SUMIF(B3:B61, "Europe", T3:T61)</f>
        <v>50997</v>
      </c>
      <c r="U66" s="66">
        <f>SUMIF(B3:B61, "Europe", U3:U61)</f>
        <v>56878</v>
      </c>
      <c r="V66" s="66">
        <f>SUMIF(B3:B61, "Europe", V3:V61)</f>
        <v>8500</v>
      </c>
      <c r="W66" s="66">
        <f>SUMIF(B3:B61, "Europe", W3:W61)</f>
        <v>21169</v>
      </c>
      <c r="X66" s="66">
        <f>SUMIF(B3:B61, "Europe", X3:X61)</f>
        <v>1687</v>
      </c>
      <c r="Y66" s="66">
        <f>SUMIF(B3:B61, "Europe", Y3:Y61)</f>
        <v>264</v>
      </c>
      <c r="Z66" s="66">
        <f>SUMIF(B3:B61, "Europe", Z3:Z61)</f>
        <v>8807</v>
      </c>
      <c r="AA66" s="66">
        <f>SUMIF(B3:B61, "Europe", AA3:AA61)</f>
        <v>16537</v>
      </c>
      <c r="AB66" s="68">
        <f>SUMIF(B3:B61, "Europe", AB3:AB61)</f>
        <v>461</v>
      </c>
      <c r="AC66" s="68">
        <f>SUMIF(B3:B61, "Europe", AC3:AC61)</f>
        <v>14242</v>
      </c>
      <c r="AD66" s="66">
        <f>SUMIF(B3:B61, "Europe", AD3:AD61)</f>
        <v>68</v>
      </c>
      <c r="AE66" s="66">
        <f>SUMIF(B3:B61, "Europe", AE3:AE61)</f>
        <v>6</v>
      </c>
      <c r="AF66" s="66">
        <f>SUMIF(B3:B61, "Europe", AF3:AF61)</f>
        <v>2888</v>
      </c>
      <c r="AG66" s="66">
        <f>SUMIF(B3:B61, "Europe", AG3:AG61)</f>
        <v>213</v>
      </c>
      <c r="AH66" s="66">
        <f>SUMIF(B3:B61, "Europe", AH3:AH61)</f>
        <v>105</v>
      </c>
      <c r="AI66" s="66">
        <f>SUMIF(B3:B61, "Europe", AI3:AI61)</f>
        <v>11178</v>
      </c>
      <c r="AJ66" s="68">
        <f>SUMIF(B3:B61, "Europe", AJ3:AJ61)</f>
        <v>768</v>
      </c>
      <c r="AK66" s="66">
        <f>SUMIF(B3:B61, "Europe", AK3:AK61)</f>
        <v>0</v>
      </c>
      <c r="AL66" s="66"/>
      <c r="AM66" s="66">
        <f>SUMIF(B3:B61, "Europe", AM3:AM61)</f>
        <v>0</v>
      </c>
      <c r="AN66" s="67"/>
      <c r="AO66" s="66">
        <f>SUMIF(B3:B61, "Europe", AO3:AO61)</f>
        <v>0</v>
      </c>
      <c r="AP66" s="66">
        <f>SUMIF(B3:B61, "Europe", AP3:AP61)</f>
        <v>0</v>
      </c>
      <c r="AQ66" s="66">
        <f>SUMIF(B3:B61, "Europe", AQ3:AQ61)</f>
        <v>0</v>
      </c>
      <c r="AR66" s="68">
        <f>SUMIF(B3:B61, "Europe", AR3:AR61)</f>
        <v>0</v>
      </c>
      <c r="AS66" s="66">
        <f>SUMIF(B3:B61, "Europe", AS3:AS61)</f>
        <v>0</v>
      </c>
      <c r="AT66" s="66">
        <f>SUMIF(B3:B61, "Europe", AT3:AT61)</f>
        <v>0</v>
      </c>
      <c r="AU66" s="66">
        <f>SUMIF(B3:B61, "Europe", AU3:AU61)</f>
        <v>0</v>
      </c>
      <c r="AV66" s="68">
        <f>SUMIF(B3:B61, "Europe", AV3:AV61)</f>
        <v>0</v>
      </c>
      <c r="AW66" s="84"/>
    </row>
    <row r="67" spans="1:49" ht="16" x14ac:dyDescent="0.2">
      <c r="A67" s="69"/>
      <c r="B67" s="70" t="s">
        <v>96</v>
      </c>
      <c r="C67" s="88">
        <f>C66/D66</f>
        <v>1.8742953776775648</v>
      </c>
      <c r="D67" s="76">
        <f>D66/D66</f>
        <v>1</v>
      </c>
      <c r="E67" s="88">
        <f>E66/D66</f>
        <v>0.10033821871476889</v>
      </c>
      <c r="F67" s="88">
        <f>F66/D66</f>
        <v>0.95715896279594137</v>
      </c>
      <c r="G67" s="88">
        <f>G66/H66</f>
        <v>3.2532613585245165</v>
      </c>
      <c r="H67" s="76">
        <f>H66/H66</f>
        <v>1</v>
      </c>
      <c r="I67" s="88">
        <f>I66/H66</f>
        <v>4.5883940620782729E-2</v>
      </c>
      <c r="J67" s="88">
        <f>J66/H66</f>
        <v>0.29599640125955917</v>
      </c>
      <c r="K67" s="88">
        <f>K66/O66</f>
        <v>1.3602798289933929E-2</v>
      </c>
      <c r="L67" s="88">
        <f>L66/O66</f>
        <v>0.11853867081228138</v>
      </c>
      <c r="M67" s="88"/>
      <c r="N67" s="88">
        <f>N66/O66</f>
        <v>0.50112708900116598</v>
      </c>
      <c r="O67" s="76">
        <f>O66/O66</f>
        <v>1</v>
      </c>
      <c r="P67" s="76"/>
      <c r="Q67" s="88">
        <f>Q66/T66</f>
        <v>0.71892464262603684</v>
      </c>
      <c r="R67" s="88">
        <f>R66/T66</f>
        <v>0.61093789830774359</v>
      </c>
      <c r="S67" s="88">
        <f>S66/T66</f>
        <v>1.6961782065611702E-2</v>
      </c>
      <c r="T67" s="76">
        <f>T66/T66</f>
        <v>1</v>
      </c>
      <c r="U67" s="88">
        <f>U66/T66</f>
        <v>1.1153205090495519</v>
      </c>
      <c r="V67" s="88">
        <f>V66/T66</f>
        <v>0.1666764711649705</v>
      </c>
      <c r="W67" s="88">
        <f>W66/T66</f>
        <v>0.41510284918720708</v>
      </c>
      <c r="X67" s="88">
        <f>X66/AC66</f>
        <v>0.11845246454149698</v>
      </c>
      <c r="Y67" s="88">
        <f>Y66/AC66</f>
        <v>1.8536722370453586E-2</v>
      </c>
      <c r="Z67" s="88">
        <f>Z66/AC66</f>
        <v>0.6183822496840331</v>
      </c>
      <c r="AA67" s="88">
        <f>AA66/AC66</f>
        <v>1.1611430978795112</v>
      </c>
      <c r="AB67" s="88">
        <f>AB66/AC66</f>
        <v>3.236904929082994E-2</v>
      </c>
      <c r="AC67" s="76">
        <f>AC66/AC66</f>
        <v>1</v>
      </c>
      <c r="AD67" s="75">
        <f>AD66/AF66</f>
        <v>2.3545706371191136E-2</v>
      </c>
      <c r="AE67" s="75">
        <f>AE66/AF66</f>
        <v>2.0775623268698062E-3</v>
      </c>
      <c r="AF67" s="76">
        <f>AF66/AF66</f>
        <v>1</v>
      </c>
      <c r="AG67" s="75">
        <f>AG66/AF66</f>
        <v>7.375346260387812E-2</v>
      </c>
      <c r="AH67" s="75">
        <f>AH66/AF66</f>
        <v>3.6357340720221606E-2</v>
      </c>
      <c r="AI67" s="75">
        <f>AI66/AF66</f>
        <v>3.8704986149584486</v>
      </c>
      <c r="AJ67" s="88">
        <f>AJ66/AF66</f>
        <v>0.26592797783933519</v>
      </c>
      <c r="AK67" s="77" t="e">
        <f>AK66/AK66</f>
        <v>#DIV/0!</v>
      </c>
      <c r="AL67" s="75"/>
      <c r="AM67" s="75" t="e">
        <f>AM66/AK66</f>
        <v>#DIV/0!</v>
      </c>
      <c r="AN67" s="75"/>
      <c r="AO67" s="75" t="e">
        <f>AO66/AK66</f>
        <v>#DIV/0!</v>
      </c>
      <c r="AP67" s="75" t="e">
        <f>AP66/AK66</f>
        <v>#DIV/0!</v>
      </c>
      <c r="AQ67" s="75" t="e">
        <f>AQ66/AK66</f>
        <v>#DIV/0!</v>
      </c>
      <c r="AR67" s="88" t="e">
        <f>AR66/AK66</f>
        <v>#DIV/0!</v>
      </c>
      <c r="AS67" s="80" t="e">
        <f>AS66/AS66</f>
        <v>#DIV/0!</v>
      </c>
      <c r="AT67" s="81" t="e">
        <f>AT66/AS66</f>
        <v>#DIV/0!</v>
      </c>
      <c r="AU67" s="79" t="e">
        <f>AU66/AS66</f>
        <v>#DIV/0!</v>
      </c>
      <c r="AV67" s="91" t="e">
        <f>AV66/AS66</f>
        <v>#DIV/0!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2534</v>
      </c>
      <c r="D68" s="66">
        <f>SUMIF(B3:B61, "North America", D3:D61)</f>
        <v>707</v>
      </c>
      <c r="E68" s="66">
        <f>SUMIF(B3:B61, "North America", E3:E61)</f>
        <v>246</v>
      </c>
      <c r="F68" s="66">
        <f>SUMIF(B3:B61, "North America", F3:F61)</f>
        <v>1214</v>
      </c>
      <c r="G68" s="66">
        <f>SUMIF(B3:B61, "North America", G3:G61)</f>
        <v>4693</v>
      </c>
      <c r="H68" s="66">
        <f>SUMIF(B3:B61, "North America", H3:H61)</f>
        <v>1662</v>
      </c>
      <c r="I68" s="66">
        <f>SUMIF(B3:B61, "North America", I3:I61)</f>
        <v>88</v>
      </c>
      <c r="J68" s="66">
        <f>SUMIF(B3:B61, "North America", J3:J61)</f>
        <v>933</v>
      </c>
      <c r="K68" s="66">
        <f>SUMIF(B3:B61, "North America", K3:K61)</f>
        <v>125</v>
      </c>
      <c r="L68" s="66">
        <f>SUMIF(B3:B61, "North America", L3:L61)</f>
        <v>1440</v>
      </c>
      <c r="N68" s="66">
        <f>SUMIF(B3:B61, "North America", O3:O61)</f>
        <v>2899</v>
      </c>
      <c r="O68" s="66">
        <f>SUMIF(B3:B61, "North America", P3:P61)</f>
        <v>4457</v>
      </c>
      <c r="P68" s="66"/>
      <c r="Q68" s="66">
        <f>SUMIF(B3:B61, "North America", Q3:Q61)</f>
        <v>3373</v>
      </c>
      <c r="R68" s="66">
        <f>SUMIF(B3:B61, "North America", R3:R61)</f>
        <v>2831</v>
      </c>
      <c r="S68" s="66">
        <f>SUMIF(B3:B61, "North America", S3:S61)</f>
        <v>108</v>
      </c>
      <c r="T68" s="66">
        <f>SUMIF(B3:B61, "North America", T3:T61)</f>
        <v>5653</v>
      </c>
      <c r="U68" s="66">
        <f>SUMIF(B3:B61, "North America", U3:U61)</f>
        <v>6114</v>
      </c>
      <c r="V68" s="66">
        <f>SUMIF(B3:B61, "North America", V3:V61)</f>
        <v>124</v>
      </c>
      <c r="W68" s="66">
        <f>SUMIF(B3:B61, "North America", W3:W61)</f>
        <v>1412</v>
      </c>
      <c r="X68" s="66">
        <f>SUMIF(B3:B61, "North America", X3:X61)</f>
        <v>2367</v>
      </c>
      <c r="Y68" s="66">
        <f>SUMIF(B3:B61, "North America", Y3:Y61)</f>
        <v>243</v>
      </c>
      <c r="Z68" s="66">
        <f>SUMIF(B3:B61, "North America", Z3:Z61)</f>
        <v>6009</v>
      </c>
      <c r="AA68" s="66">
        <f>SUMIF(B3:B61, "North America", AA3:AA61)</f>
        <v>11197</v>
      </c>
      <c r="AB68" s="68">
        <f>SUMIF(B3:B61, "North America", AB3:AB61)</f>
        <v>422</v>
      </c>
      <c r="AC68" s="68">
        <f>SUMIF(B3:B61, "North America", AC3:AC61)</f>
        <v>9756</v>
      </c>
      <c r="AD68" s="66">
        <f>SUMIF(B3:B61, "North America", AD3:AD61)</f>
        <v>54</v>
      </c>
      <c r="AE68" s="66">
        <f>SUMIF(B3:B61, "North America", AE3:AE61)</f>
        <v>8</v>
      </c>
      <c r="AF68" s="66">
        <f>SUMIF(B3:B61, "North America", AF3:AF61)</f>
        <v>669</v>
      </c>
      <c r="AG68" s="66">
        <f>SUMIF(B3:B61, "North America", AG3:AG61)</f>
        <v>50</v>
      </c>
      <c r="AH68" s="66">
        <f>SUMIF(B3:B61, "North America", AH3:AH61)</f>
        <v>3</v>
      </c>
      <c r="AI68" s="66">
        <f>SUMIF(B3:B61, "North America", AI3:AI61)</f>
        <v>5759</v>
      </c>
      <c r="AJ68" s="68">
        <f>SUMIF(B3:B61, "North America", AJ3:AJ61)</f>
        <v>94</v>
      </c>
      <c r="AK68" s="66">
        <f>SUMIF(B3:B61, "North America", AK3:AK61)</f>
        <v>0</v>
      </c>
      <c r="AL68" s="66"/>
      <c r="AM68" s="66">
        <f>SUMIF(B3:B61, "North America", AM3:AM61)</f>
        <v>0</v>
      </c>
      <c r="AN68" s="67"/>
      <c r="AO68" s="66">
        <f>SUMIF(B3:B61, "North America", AO3:AO61)</f>
        <v>0</v>
      </c>
      <c r="AP68" s="66">
        <f>SUMIF(B3:B61, "North America", AP3:AP61)</f>
        <v>0</v>
      </c>
      <c r="AQ68" s="66">
        <f>SUMIF(B3:B61, "North America", AQ3:AQ61)</f>
        <v>0</v>
      </c>
      <c r="AR68" s="68">
        <f>SUMIF(B3:B61, "North America", AR3:AR61)</f>
        <v>0</v>
      </c>
      <c r="AS68" s="66">
        <f>SUMIF(B3:B61, "North America", AS3:AS61)</f>
        <v>0</v>
      </c>
      <c r="AT68" s="66">
        <f>SUMIF(B3:B61, "North America", AT3:AT61)</f>
        <v>0</v>
      </c>
      <c r="AU68" s="66">
        <f>SUMIF(B3:B61, "North America", AU3:AU61)</f>
        <v>0</v>
      </c>
      <c r="AV68" s="68">
        <f>SUMIF(B3:B61, "North America", AV3:AV61)</f>
        <v>0</v>
      </c>
      <c r="AW68" s="84"/>
    </row>
    <row r="69" spans="1:49" ht="16" x14ac:dyDescent="0.2">
      <c r="A69" s="69"/>
      <c r="B69" s="70" t="s">
        <v>96</v>
      </c>
      <c r="C69" s="88">
        <f>C68/D68</f>
        <v>3.5841584158415842</v>
      </c>
      <c r="D69" s="76">
        <f>D68/D68</f>
        <v>1</v>
      </c>
      <c r="E69" s="88">
        <f>E68/D68</f>
        <v>0.34794908062234797</v>
      </c>
      <c r="F69" s="88">
        <f>F68/D68</f>
        <v>1.7171145685997171</v>
      </c>
      <c r="G69" s="88">
        <f>G68/H68</f>
        <v>2.8237063778580023</v>
      </c>
      <c r="H69" s="76">
        <f>H68/H68</f>
        <v>1</v>
      </c>
      <c r="I69" s="88">
        <f>I68/H68</f>
        <v>5.2948255114320095E-2</v>
      </c>
      <c r="J69" s="88">
        <f>J68/H68</f>
        <v>0.56137184115523464</v>
      </c>
      <c r="K69" s="88">
        <f>K68/O68</f>
        <v>2.8045770697778773E-2</v>
      </c>
      <c r="L69" s="88">
        <f>L68/O68</f>
        <v>0.32308727843841151</v>
      </c>
      <c r="M69" s="88"/>
      <c r="N69" s="88">
        <f>N68/O68</f>
        <v>0.6504375140228853</v>
      </c>
      <c r="O69" s="76">
        <f>O68/O68</f>
        <v>1</v>
      </c>
      <c r="P69" s="76"/>
      <c r="Q69" s="88">
        <f>Q68/T68</f>
        <v>0.59667433221298427</v>
      </c>
      <c r="R69" s="88">
        <f>R68/T68</f>
        <v>0.50079603750221124</v>
      </c>
      <c r="S69" s="88">
        <f>S68/T68</f>
        <v>1.9104900053069168E-2</v>
      </c>
      <c r="T69" s="76">
        <f>T68/T68</f>
        <v>1</v>
      </c>
      <c r="U69" s="88">
        <f>U68/T68</f>
        <v>1.0815496196709711</v>
      </c>
      <c r="V69" s="88">
        <f>V68/T68</f>
        <v>2.1935255616486821E-2</v>
      </c>
      <c r="W69" s="88">
        <f>W68/T68</f>
        <v>0.24977887847160798</v>
      </c>
      <c r="X69" s="88">
        <f>X68/AC68</f>
        <v>0.24261992619926198</v>
      </c>
      <c r="Y69" s="88">
        <f>Y68/AC68</f>
        <v>2.4907749077490774E-2</v>
      </c>
      <c r="Z69" s="88">
        <f>Z68/AC68</f>
        <v>0.61592865928659291</v>
      </c>
      <c r="AA69" s="88">
        <f>AA68/AC68</f>
        <v>1.1477039770397703</v>
      </c>
      <c r="AB69" s="88">
        <f>AB68/AC68</f>
        <v>4.325543255432554E-2</v>
      </c>
      <c r="AC69" s="76">
        <f>AC68/AC68</f>
        <v>1</v>
      </c>
      <c r="AD69" s="75">
        <f>AD68/AF68</f>
        <v>8.0717488789237665E-2</v>
      </c>
      <c r="AE69" s="75">
        <f>AE68/AF68</f>
        <v>1.195814648729447E-2</v>
      </c>
      <c r="AF69" s="76">
        <f>AF68/AF68</f>
        <v>1</v>
      </c>
      <c r="AG69" s="75">
        <f>AG68/AF68</f>
        <v>7.4738415545590436E-2</v>
      </c>
      <c r="AH69" s="75">
        <f>AH68/AF68</f>
        <v>4.4843049327354259E-3</v>
      </c>
      <c r="AI69" s="75">
        <f>AI68/AF68</f>
        <v>8.6083707025411069</v>
      </c>
      <c r="AJ69" s="88">
        <f>AJ68/AF68</f>
        <v>0.14050822122571002</v>
      </c>
      <c r="AK69" s="77" t="e">
        <f>AK68/AK68</f>
        <v>#DIV/0!</v>
      </c>
      <c r="AL69" s="75"/>
      <c r="AM69" s="75" t="e">
        <f>AM68/AK68</f>
        <v>#DIV/0!</v>
      </c>
      <c r="AN69" s="75"/>
      <c r="AO69" s="75" t="e">
        <f>AO68/AK68</f>
        <v>#DIV/0!</v>
      </c>
      <c r="AP69" s="75" t="e">
        <f>AP68/AK68</f>
        <v>#DIV/0!</v>
      </c>
      <c r="AQ69" s="75" t="e">
        <f>AQ68/AK68</f>
        <v>#DIV/0!</v>
      </c>
      <c r="AR69" s="88" t="e">
        <f>AR68/AK68</f>
        <v>#DIV/0!</v>
      </c>
      <c r="AS69" s="80" t="e">
        <f>AS68/AS68</f>
        <v>#DIV/0!</v>
      </c>
      <c r="AT69" s="81" t="e">
        <f>AT68/AS68</f>
        <v>#DIV/0!</v>
      </c>
      <c r="AU69" s="79" t="e">
        <f>AU68/AS68</f>
        <v>#DIV/0!</v>
      </c>
      <c r="AV69" s="91" t="e">
        <f>AV68/AS68</f>
        <v>#DIV/0!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155</v>
      </c>
      <c r="D70" s="66">
        <f>SUMIF(B3:B61, "South America", D3:D61)</f>
        <v>43</v>
      </c>
      <c r="E70" s="66">
        <f>SUMIF(B3:B61, "South America", E3:E61)</f>
        <v>16</v>
      </c>
      <c r="F70" s="66">
        <f>SUMIF(B3:B61, "South America", F3:F61)</f>
        <v>160</v>
      </c>
      <c r="G70" s="66">
        <f>SUMIF(B3:B61, "South America", G3:G61)</f>
        <v>448</v>
      </c>
      <c r="H70" s="66">
        <f>SUMIF(B3:B61, "South America", H3:H61)</f>
        <v>173</v>
      </c>
      <c r="I70" s="66">
        <f>SUMIF(B3:B61, "South America", I3:I61)</f>
        <v>7</v>
      </c>
      <c r="J70" s="66">
        <f>SUMIF(B3:B61, "South America", J3:J61)</f>
        <v>147</v>
      </c>
      <c r="K70" s="66">
        <f>SUMIF(B3:B61, "South America", K3:K61)</f>
        <v>30</v>
      </c>
      <c r="L70" s="66">
        <f>SUMIF(B3:B61, "South America", L3:L61)</f>
        <v>104</v>
      </c>
      <c r="N70" s="66">
        <f>SUMIF(B3:B61, "South America", O3:O61)</f>
        <v>547</v>
      </c>
      <c r="O70" s="66">
        <f>SUMIF(B3:B61, "South America", P3:P61)</f>
        <v>692</v>
      </c>
      <c r="P70" s="66"/>
      <c r="Q70" s="66">
        <f>SUMIF(B3:B61, "South America", Q3:Q61)</f>
        <v>2817</v>
      </c>
      <c r="R70" s="66">
        <f>SUMIF(B3:B61, "South America", R3:R61)</f>
        <v>1125</v>
      </c>
      <c r="S70" s="66">
        <f>SUMIF(B3:B61, "South America", S3:S61)</f>
        <v>60</v>
      </c>
      <c r="T70" s="66">
        <f>SUMIF(B3:B61, "South America", T3:T61)</f>
        <v>6564</v>
      </c>
      <c r="U70" s="66">
        <f>SUMIF(B3:B61, "South America", U3:U61)</f>
        <v>5970</v>
      </c>
      <c r="V70" s="66">
        <f>SUMIF(B3:B61, "South America", V3:V61)</f>
        <v>122</v>
      </c>
      <c r="W70" s="66">
        <f>SUMIF(B3:B61, "South America", W3:W61)</f>
        <v>1755</v>
      </c>
      <c r="X70" s="66">
        <f>SUMIF(B3:B61, "South America", X3:X61)</f>
        <v>149</v>
      </c>
      <c r="Y70" s="66">
        <f>SUMIF(B3:B61, "South America", Y3:Y61)</f>
        <v>25</v>
      </c>
      <c r="Z70" s="66">
        <f>SUMIF(B3:B61, "South America", Z3:Z61)</f>
        <v>1270</v>
      </c>
      <c r="AA70" s="66">
        <f>SUMIF(B3:B61, "South America", AA3:AA61)</f>
        <v>2543</v>
      </c>
      <c r="AB70" s="68">
        <f>SUMIF(B3:B61, "South America", AB3:AB61)</f>
        <v>34</v>
      </c>
      <c r="AC70" s="68">
        <f>SUMIF(B3:B61, "South America", AC3:AC61)</f>
        <v>1813</v>
      </c>
      <c r="AD70" s="66">
        <f>SUMIF(B3:B61, "South America", AD3:AD61)</f>
        <v>1</v>
      </c>
      <c r="AE70" s="66">
        <f>SUMIF(B3:B61, "South America", AE3:AE61)</f>
        <v>1</v>
      </c>
      <c r="AF70" s="66">
        <f>SUMIF(B3:B61, "South America", AF3:AF61)</f>
        <v>163</v>
      </c>
      <c r="AG70" s="66">
        <f>SUMIF(B3:B61, "South America", AG3:AG61)</f>
        <v>36</v>
      </c>
      <c r="AH70" s="66">
        <f>SUMIF(B3:B61, "South America", AH3:AH61)</f>
        <v>3</v>
      </c>
      <c r="AI70" s="66">
        <f>SUMIF(B3:B61, "South America", AI3:AI61)</f>
        <v>1037</v>
      </c>
      <c r="AJ70" s="68">
        <f>SUMIF(B3:B61, "South America", AJ3:AJ61)</f>
        <v>75</v>
      </c>
      <c r="AK70" s="66">
        <f>SUMIF(B3:B61, "South America", AK3:AK61)</f>
        <v>0</v>
      </c>
      <c r="AL70" s="66"/>
      <c r="AM70" s="66">
        <f>SUMIF(B3:B61, "South America", AM3:AM61)</f>
        <v>0</v>
      </c>
      <c r="AN70" s="67"/>
      <c r="AO70" s="66">
        <f>SUMIF(B3:B61, "South America", AO3:AO61)</f>
        <v>0</v>
      </c>
      <c r="AP70" s="66">
        <f>SUMIF(B3:B61, "South America", AP3:AP61)</f>
        <v>0</v>
      </c>
      <c r="AQ70" s="66">
        <f>SUMIF(B3:B61, "South America", AQ3:AQ61)</f>
        <v>0</v>
      </c>
      <c r="AR70" s="68">
        <f>SUMIF(B3:B61, "South America", AR3:AR61)</f>
        <v>0</v>
      </c>
      <c r="AS70" s="66">
        <f>SUMIF(B3:B61, "South America", AS3:AS61)</f>
        <v>0</v>
      </c>
      <c r="AT70" s="66">
        <f>SUMIF(B3:B61, "South America", AT3:AT61)</f>
        <v>0</v>
      </c>
      <c r="AU70" s="66">
        <f>SUMIF(B3:B61, "South America", AU3:AU61)</f>
        <v>0</v>
      </c>
      <c r="AV70" s="68">
        <f>SUMIF(B3:B61, "South America", AV3:AV61)</f>
        <v>0</v>
      </c>
      <c r="AW70" s="84"/>
    </row>
    <row r="71" spans="1:49" ht="16" x14ac:dyDescent="0.2">
      <c r="A71" s="63"/>
      <c r="B71" s="70" t="s">
        <v>96</v>
      </c>
      <c r="C71" s="88">
        <f>C70/D70</f>
        <v>3.6046511627906979</v>
      </c>
      <c r="D71" s="76">
        <f>D70/D70</f>
        <v>1</v>
      </c>
      <c r="E71" s="88">
        <f>E70/D70</f>
        <v>0.37209302325581395</v>
      </c>
      <c r="F71" s="88">
        <f>F70/D70</f>
        <v>3.7209302325581395</v>
      </c>
      <c r="G71" s="88">
        <f>G70/H70</f>
        <v>2.5895953757225434</v>
      </c>
      <c r="H71" s="76">
        <f>H70/H70</f>
        <v>1</v>
      </c>
      <c r="I71" s="88">
        <f>I70/H70</f>
        <v>4.046242774566474E-2</v>
      </c>
      <c r="J71" s="88">
        <f>J70/H70</f>
        <v>0.8497109826589595</v>
      </c>
      <c r="K71" s="88">
        <f>K70/O70</f>
        <v>4.3352601156069363E-2</v>
      </c>
      <c r="L71" s="88">
        <f>L70/O70</f>
        <v>0.15028901734104047</v>
      </c>
      <c r="M71" s="88"/>
      <c r="N71" s="88">
        <f>N70/O70</f>
        <v>0.79046242774566478</v>
      </c>
      <c r="O71" s="76">
        <f>O70/O70</f>
        <v>1</v>
      </c>
      <c r="P71" s="76"/>
      <c r="Q71" s="88">
        <f>Q70/T70</f>
        <v>0.42915904936014626</v>
      </c>
      <c r="R71" s="88">
        <f>R70/T70</f>
        <v>0.17138939670932357</v>
      </c>
      <c r="S71" s="88">
        <f>S70/T70</f>
        <v>9.140767824497258E-3</v>
      </c>
      <c r="T71" s="76">
        <f>T70/T70</f>
        <v>1</v>
      </c>
      <c r="U71" s="88">
        <f>U70/T70</f>
        <v>0.90950639853747717</v>
      </c>
      <c r="V71" s="88">
        <f>V70/T70</f>
        <v>1.8586227909811091E-2</v>
      </c>
      <c r="W71" s="88">
        <f>W70/T70</f>
        <v>0.26736745886654478</v>
      </c>
      <c r="X71" s="88">
        <f>X70/AC70</f>
        <v>8.2184225041367895E-2</v>
      </c>
      <c r="Y71" s="88">
        <f>Y70/AC70</f>
        <v>1.3789299503585218E-2</v>
      </c>
      <c r="Z71" s="88">
        <f>Z70/AC70</f>
        <v>0.7004964147821291</v>
      </c>
      <c r="AA71" s="88">
        <f>AA70/AC70</f>
        <v>1.4026475455046883</v>
      </c>
      <c r="AB71" s="88">
        <f>AB70/AC70</f>
        <v>1.8753447324875896E-2</v>
      </c>
      <c r="AC71" s="76">
        <f>AC70/AC70</f>
        <v>1</v>
      </c>
      <c r="AD71" s="75">
        <f>AD70/AF70</f>
        <v>6.1349693251533744E-3</v>
      </c>
      <c r="AE71" s="75">
        <f>AE70/AF70</f>
        <v>6.1349693251533744E-3</v>
      </c>
      <c r="AF71" s="76">
        <f>AF70/AF70</f>
        <v>1</v>
      </c>
      <c r="AG71" s="75">
        <f>AG70/AF70</f>
        <v>0.22085889570552147</v>
      </c>
      <c r="AH71" s="75">
        <f>AH70/AF70</f>
        <v>1.8404907975460124E-2</v>
      </c>
      <c r="AI71" s="75">
        <f>AI70/AF70</f>
        <v>6.3619631901840492</v>
      </c>
      <c r="AJ71" s="88">
        <f>AJ70/AF70</f>
        <v>0.46012269938650308</v>
      </c>
      <c r="AK71" s="77" t="e">
        <f>AK70/AK70</f>
        <v>#DIV/0!</v>
      </c>
      <c r="AL71" s="75"/>
      <c r="AM71" s="75" t="e">
        <f>AM70/AK70</f>
        <v>#DIV/0!</v>
      </c>
      <c r="AN71" s="75"/>
      <c r="AO71" s="75" t="e">
        <f>AO70/AK70</f>
        <v>#DIV/0!</v>
      </c>
      <c r="AP71" s="75" t="e">
        <f>AP70/AK70</f>
        <v>#DIV/0!</v>
      </c>
      <c r="AQ71" s="75" t="e">
        <f>AQ70/AK70</f>
        <v>#DIV/0!</v>
      </c>
      <c r="AR71" s="88" t="e">
        <f>AR70/AK70</f>
        <v>#DIV/0!</v>
      </c>
      <c r="AS71" s="80" t="e">
        <f>AS70/AS70</f>
        <v>#DIV/0!</v>
      </c>
      <c r="AT71" s="81" t="e">
        <f>AT70/AS70</f>
        <v>#DIV/0!</v>
      </c>
      <c r="AU71" s="79" t="e">
        <f>AU70/AS70</f>
        <v>#DIV/0!</v>
      </c>
      <c r="AV71" s="91" t="e">
        <f>AV70/AS70</f>
        <v>#DIV/0!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2329</v>
      </c>
      <c r="D72" s="66">
        <f>SUMIF(B3:B61, "Asia &amp; Pacific", D3:D61)</f>
        <v>702</v>
      </c>
      <c r="E72" s="66">
        <f>SUMIF(B3:B61, "Asia &amp; Pacific", E3:E61)</f>
        <v>184</v>
      </c>
      <c r="F72" s="66">
        <f>SUMIF(B3:B61, "Asia &amp; Pacific", F3:F61)</f>
        <v>785</v>
      </c>
      <c r="G72" s="66">
        <f>SUMIF(B3:B61, "Asia &amp; Pacific", G3:G61)</f>
        <v>4728</v>
      </c>
      <c r="H72" s="66">
        <f>SUMIF(B3:B61, "Asia &amp; Pacific", H3:H61)</f>
        <v>2103</v>
      </c>
      <c r="I72" s="66">
        <f>SUMIF(B3:B61, "Asia &amp; Pacific", I3:I61)</f>
        <v>58</v>
      </c>
      <c r="J72" s="66">
        <f>SUMIF(B3:B61, "Asia &amp; Pacific", J3:J61)</f>
        <v>1376</v>
      </c>
      <c r="K72" s="66">
        <f>SUMIF(B3:B61, "Asia &amp; Pacific", K3:K61)</f>
        <v>105</v>
      </c>
      <c r="L72" s="66">
        <f>SUMIF(B3:B61, "Asia &amp; Pacific", L3:L61)</f>
        <v>1337</v>
      </c>
      <c r="N72" s="66">
        <f>SUMIF(B3:B61, "Asia &amp; Pacific", O3:O61)</f>
        <v>4040</v>
      </c>
      <c r="O72" s="66">
        <f>SUMIF(B3:B61, "Asia &amp; Pacific", P3:P61)</f>
        <v>3139</v>
      </c>
      <c r="P72" s="66"/>
      <c r="Q72" s="66">
        <f>SUMIF(B3:B61, "Asia &amp; Pacific", Q3:Q61)</f>
        <v>21915</v>
      </c>
      <c r="R72" s="66">
        <f>SUMIF(B3:B61, "Asia &amp; Pacific", R3:R61)</f>
        <v>14873</v>
      </c>
      <c r="S72" s="66">
        <f>SUMIF(B3:B61, "Asia &amp; Pacific", S3:S61)</f>
        <v>656</v>
      </c>
      <c r="T72" s="66">
        <f>SUMIF(B3:B61, "Asia &amp; Pacific", T3:T61)</f>
        <v>51991</v>
      </c>
      <c r="U72" s="66">
        <f>SUMIF(B3:B61, "Asia &amp; Pacific", U3:U61)</f>
        <v>38294</v>
      </c>
      <c r="V72" s="66">
        <f>SUMIF(B3:B61, "Asia &amp; Pacific", V3:V61)</f>
        <v>652</v>
      </c>
      <c r="W72" s="66">
        <f>SUMIF(B3:B61, "Asia &amp; Pacific", W3:W61)</f>
        <v>9221</v>
      </c>
      <c r="X72" s="66">
        <f>SUMIF(B3:B61, "Asia &amp; Pacific", X3:X61)</f>
        <v>1956</v>
      </c>
      <c r="Y72" s="66">
        <f>SUMIF(B3:B61, "Asia &amp; Pacific", Y3:Y61)</f>
        <v>412</v>
      </c>
      <c r="Z72" s="66">
        <f>SUMIF(B3:B61, "Asia &amp; Pacific", Z3:Z61)</f>
        <v>10691</v>
      </c>
      <c r="AA72" s="66">
        <f>SUMIF(B3:B61, "Asia &amp; Pacific", AA3:AA61)</f>
        <v>23508</v>
      </c>
      <c r="AB72" s="68">
        <f>SUMIF(B3:B61, "Asia &amp; Pacific", AB3:AB61)</f>
        <v>272</v>
      </c>
      <c r="AC72" s="68">
        <f>SUMIF(B3:B61, "Asia &amp; Pacific", AC3:AC61)</f>
        <v>9349</v>
      </c>
      <c r="AD72" s="66">
        <f>SUMIF(B3:B61, "Asia &amp; Pacific", AD3:AD61)</f>
        <v>65</v>
      </c>
      <c r="AE72" s="66">
        <f>SUMIF(B3:B61, "Asia &amp; Pacific", AE3:AE61)</f>
        <v>8</v>
      </c>
      <c r="AF72" s="66">
        <f>SUMIF(B3:B61, "Asia &amp; Pacific", AF3:AF61)</f>
        <v>1509</v>
      </c>
      <c r="AG72" s="66">
        <f>SUMIF(B3:B61, "Asia &amp; Pacific", AG3:AG61)</f>
        <v>46</v>
      </c>
      <c r="AH72" s="66">
        <f>SUMIF(B3:B61, "Asia &amp; Pacific", AH3:AH61)</f>
        <v>2</v>
      </c>
      <c r="AI72" s="66">
        <f>SUMIF(B3:B61, "Asia &amp; Pacific", AI3:AI61)</f>
        <v>8451</v>
      </c>
      <c r="AJ72" s="68">
        <f>SUMIF(B3:B61, "Asia &amp; Pacific", AJ3:AJ61)</f>
        <v>42</v>
      </c>
      <c r="AK72" s="66">
        <f>SUMIF(B3:B61, "Asia &amp; Pacific", AK3:AK61)</f>
        <v>0</v>
      </c>
      <c r="AL72" s="66"/>
      <c r="AM72" s="66">
        <f>SUMIF(B3:B61, "Asia &amp; Pacific", AM3:AM61)</f>
        <v>0</v>
      </c>
      <c r="AN72" s="67"/>
      <c r="AO72" s="66">
        <f>SUMIF(B3:B61, "Asia &amp; Pacific", AO3:AO61)</f>
        <v>0</v>
      </c>
      <c r="AP72" s="66">
        <f>SUMIF(B3:B61, "Asia &amp; Pacific", AP3:AP61)</f>
        <v>0</v>
      </c>
      <c r="AQ72" s="66">
        <f>SUMIF(B3:B61, "Asia &amp; Pacific", AQ3:AQ61)</f>
        <v>0</v>
      </c>
      <c r="AR72" s="68">
        <f>SUMIF(B3:B61, "Asia &amp; Pacific", AR3:AR61)</f>
        <v>0</v>
      </c>
      <c r="AS72" s="66">
        <f>SUMIF(B3:B61, "Asia &amp; Pacific", AS3:AS61)</f>
        <v>0</v>
      </c>
      <c r="AT72" s="66">
        <f>SUMIF(B3:B61, "Asia &amp; Pacific", AT3:AT61)</f>
        <v>0</v>
      </c>
      <c r="AU72" s="66">
        <f>SUMIF(B3:B61, "Asia &amp; Pacific", AU3:AU61)</f>
        <v>0</v>
      </c>
      <c r="AV72" s="68">
        <f>SUMIF(B3:B61, "Asia &amp; Pacific", AV3:AV61)</f>
        <v>0</v>
      </c>
      <c r="AW72" s="63"/>
    </row>
    <row r="73" spans="1:49" ht="16" x14ac:dyDescent="0.2">
      <c r="A73" s="63"/>
      <c r="B73" s="70" t="s">
        <v>96</v>
      </c>
      <c r="C73" s="88">
        <f>C72/D72</f>
        <v>3.3176638176638176</v>
      </c>
      <c r="D73" s="76">
        <f>D72/D72</f>
        <v>1</v>
      </c>
      <c r="E73" s="88">
        <f>E72/D72</f>
        <v>0.2621082621082621</v>
      </c>
      <c r="F73" s="88">
        <f>F72/D72</f>
        <v>1.1182336182336183</v>
      </c>
      <c r="G73" s="88">
        <f>G72/H72</f>
        <v>2.2482168330955776</v>
      </c>
      <c r="H73" s="76">
        <f>H72/H72</f>
        <v>1</v>
      </c>
      <c r="I73" s="88">
        <f>I72/H72</f>
        <v>2.757964812173086E-2</v>
      </c>
      <c r="J73" s="88">
        <f>J72/H72</f>
        <v>0.65430337612933909</v>
      </c>
      <c r="K73" s="88">
        <f>K72/O72</f>
        <v>3.3450143357757249E-2</v>
      </c>
      <c r="L73" s="88">
        <f>L72/O72</f>
        <v>0.42593182542210895</v>
      </c>
      <c r="M73" s="88"/>
      <c r="N73" s="88">
        <f>N72/O72</f>
        <v>1.2870340872889454</v>
      </c>
      <c r="O73" s="76">
        <f>O72/O72</f>
        <v>1</v>
      </c>
      <c r="P73" s="76"/>
      <c r="Q73" s="88">
        <f>Q72/T72</f>
        <v>0.42151526225692909</v>
      </c>
      <c r="R73" s="88">
        <f>R72/T72</f>
        <v>0.28606874266700005</v>
      </c>
      <c r="S73" s="88">
        <f>S72/T72</f>
        <v>1.2617568425304379E-2</v>
      </c>
      <c r="T73" s="76">
        <f>T72/T72</f>
        <v>1</v>
      </c>
      <c r="U73" s="88">
        <f>U72/T72</f>
        <v>0.73655055682714321</v>
      </c>
      <c r="V73" s="88">
        <f>V72/T72</f>
        <v>1.2540632032467159E-2</v>
      </c>
      <c r="W73" s="88">
        <f>W72/T72</f>
        <v>0.17735761958800561</v>
      </c>
      <c r="X73" s="88">
        <f>X72/AC72</f>
        <v>0.20922023745855173</v>
      </c>
      <c r="Y73" s="88">
        <f>Y72/AC72</f>
        <v>4.4068884372660176E-2</v>
      </c>
      <c r="Z73" s="88">
        <f>Z72/AC72</f>
        <v>1.143544764145898</v>
      </c>
      <c r="AA73" s="88">
        <f>AA72/AC72</f>
        <v>2.5144935287196493</v>
      </c>
      <c r="AB73" s="88">
        <f>AB72/AC72</f>
        <v>2.9094020750882448E-2</v>
      </c>
      <c r="AC73" s="76">
        <f>AC72/AC72</f>
        <v>1</v>
      </c>
      <c r="AD73" s="75">
        <f>AD72/AF72</f>
        <v>4.3074884029158385E-2</v>
      </c>
      <c r="AE73" s="75">
        <f>AE72/AF72</f>
        <v>5.3015241882041087E-3</v>
      </c>
      <c r="AF73" s="76">
        <f>AF72/AF72</f>
        <v>1</v>
      </c>
      <c r="AG73" s="75">
        <f>AG72/AF72</f>
        <v>3.0483764082173626E-2</v>
      </c>
      <c r="AH73" s="75">
        <f>AH72/AF72</f>
        <v>1.3253810470510272E-3</v>
      </c>
      <c r="AI73" s="75">
        <f>AI72/AF72</f>
        <v>5.6003976143141152</v>
      </c>
      <c r="AJ73" s="88">
        <f>AJ72/AF72</f>
        <v>2.7833001988071572E-2</v>
      </c>
      <c r="AK73" s="77" t="e">
        <f>AK72/AK72</f>
        <v>#DIV/0!</v>
      </c>
      <c r="AL73" s="75"/>
      <c r="AM73" s="75" t="e">
        <f>AM72/AK72</f>
        <v>#DIV/0!</v>
      </c>
      <c r="AN73" s="75"/>
      <c r="AO73" s="75" t="e">
        <f>AO72/AK72</f>
        <v>#DIV/0!</v>
      </c>
      <c r="AP73" s="75" t="e">
        <f>AP72/AK72</f>
        <v>#DIV/0!</v>
      </c>
      <c r="AQ73" s="75" t="e">
        <f>AQ72/AK72</f>
        <v>#DIV/0!</v>
      </c>
      <c r="AR73" s="88" t="e">
        <f>AR72/AK72</f>
        <v>#DIV/0!</v>
      </c>
      <c r="AS73" s="80" t="e">
        <f>AS72/AS72</f>
        <v>#DIV/0!</v>
      </c>
      <c r="AT73" s="81" t="e">
        <f>AT72/AS72</f>
        <v>#DIV/0!</v>
      </c>
      <c r="AU73" s="79" t="e">
        <f>AU72/AS72</f>
        <v>#DIV/0!</v>
      </c>
      <c r="AV73" s="91" t="e">
        <f>AV72/AS72</f>
        <v>#DIV/0!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117</v>
      </c>
      <c r="D74" s="66">
        <f>SUMIF(B3:B61, "Africa", D3:D61)</f>
        <v>58</v>
      </c>
      <c r="E74" s="66">
        <f>SUMIF(B3:B61, "Africa", E3:E61)</f>
        <v>14</v>
      </c>
      <c r="F74" s="66">
        <f>SUMIF(B3:B61, "Africa", F3:F61)</f>
        <v>63</v>
      </c>
      <c r="G74" s="66">
        <f>SUMIF(B3:B61, "Africa", G3:G61)</f>
        <v>378</v>
      </c>
      <c r="H74" s="66">
        <f>SUMIF(B3:B61, "Africa", H3:H61)</f>
        <v>147</v>
      </c>
      <c r="I74" s="66">
        <f>SUMIF(B3:B61, "Africa", I3:I61)</f>
        <v>5</v>
      </c>
      <c r="J74" s="66">
        <f>SUMIF(B3:B61, "Africa", J3:J61)</f>
        <v>41</v>
      </c>
      <c r="K74" s="66">
        <f>SUMIF(B3:B61, "Africa", K3:K61)</f>
        <v>3</v>
      </c>
      <c r="L74" s="66">
        <f>SUMIF(B3:B61, "Africa", L3:L61)</f>
        <v>69</v>
      </c>
      <c r="N74" s="66">
        <f>SUMIF(B3:B61, "Africa", O3:O61)</f>
        <v>227</v>
      </c>
      <c r="O74" s="66">
        <f>SUMIF(B3:B61, "Africa", P3:P61)</f>
        <v>140</v>
      </c>
      <c r="P74" s="66"/>
      <c r="Q74" s="66">
        <f>SUMIF(B3:B61, "Africa", Q3:Q61)</f>
        <v>2174</v>
      </c>
      <c r="R74" s="66">
        <f>SUMIF(B3:B61, "Africa", R3:R61)</f>
        <v>578</v>
      </c>
      <c r="S74" s="66">
        <f>SUMIF(B3:B61, "Africa", S3:S61)</f>
        <v>32</v>
      </c>
      <c r="T74" s="66">
        <f>SUMIF(B3:B61, "Africa", T3:T61)</f>
        <v>3496</v>
      </c>
      <c r="U74" s="66">
        <f>SUMIF(B3:B61, "Africa", U3:U61)</f>
        <v>1955</v>
      </c>
      <c r="V74" s="66">
        <f>SUMIF(B3:B61, "Africa", V3:V61)</f>
        <v>28</v>
      </c>
      <c r="W74" s="66">
        <f>SUMIF(B3:B61, "Africa", W3:W61)</f>
        <v>662</v>
      </c>
      <c r="X74" s="66">
        <f>SUMIF(B3:B61, "Africa", X3:X61)</f>
        <v>87</v>
      </c>
      <c r="Y74" s="66">
        <f>SUMIF(B3:B61, "Africa", Y3:Y61)</f>
        <v>24</v>
      </c>
      <c r="Z74" s="66">
        <f>SUMIF(B3:B61, "Africa", Z3:Z61)</f>
        <v>426</v>
      </c>
      <c r="AA74" s="66">
        <f>SUMIF(B3:B61, "Africa", AA3:AA61)</f>
        <v>1340</v>
      </c>
      <c r="AB74" s="68">
        <f>SUMIF(B3:B61, "Africa", AB3:AB61)</f>
        <v>5</v>
      </c>
      <c r="AC74" s="68">
        <f>SUMIF(B3:B61, "Africa", AC3:AC61)</f>
        <v>771</v>
      </c>
      <c r="AD74" s="66">
        <f>SUMIF(B3:B61, "Africa", AD3:AD61)</f>
        <v>1</v>
      </c>
      <c r="AE74" s="66">
        <f>SUMIF(B3:B61, "Africa", AE3:AE61)</f>
        <v>0</v>
      </c>
      <c r="AF74" s="66">
        <f>SUMIF(B3:B61, "Africa", AF3:AF61)</f>
        <v>169</v>
      </c>
      <c r="AG74" s="66">
        <f>SUMIF(B3:B61, "Africa", AG3:AG61)</f>
        <v>11</v>
      </c>
      <c r="AH74" s="66">
        <f>SUMIF(B3:B61, "Africa", AH3:AH61)</f>
        <v>10</v>
      </c>
      <c r="AI74" s="66">
        <f>SUMIF(B3:B61, "Africa", AI3:AI61)</f>
        <v>552</v>
      </c>
      <c r="AJ74" s="68">
        <f>SUMIF(B3:B61, "Africa", AJ3:AJ61)</f>
        <v>21</v>
      </c>
      <c r="AK74" s="66">
        <f>SUMIF(B3:B61, "Africa", AK3:AK61)</f>
        <v>0</v>
      </c>
      <c r="AL74" s="66"/>
      <c r="AM74" s="66">
        <f>SUMIF(B3:B61, "Africa", AM3:AM61)</f>
        <v>0</v>
      </c>
      <c r="AN74" s="67"/>
      <c r="AO74" s="66">
        <f>SUMIF(B3:B61, "Africa", AO3:AO61)</f>
        <v>0</v>
      </c>
      <c r="AP74" s="66">
        <f>SUMIF(B3:B61, "Africa", AP3:AP61)</f>
        <v>0</v>
      </c>
      <c r="AQ74" s="66">
        <f>SUMIF(B3:B61, "Africa", AQ3:AQ61)</f>
        <v>0</v>
      </c>
      <c r="AR74" s="68">
        <f>SUMIF(B3:B61, "Africa", AR3:AR61)</f>
        <v>0</v>
      </c>
      <c r="AS74" s="66">
        <f>SUMIF(B3:B61, "Africa", AS3:AS61)</f>
        <v>0</v>
      </c>
      <c r="AT74" s="66">
        <f>SUMIF(B3:B61, "Africa", AT3:AT61)</f>
        <v>0</v>
      </c>
      <c r="AU74" s="66">
        <f>SUMIF(B3:B61, "Africa", AU3:AU61)</f>
        <v>0</v>
      </c>
      <c r="AV74" s="68">
        <f>SUMIF(B3:B61, "Africa", AV3:AV61)</f>
        <v>0</v>
      </c>
      <c r="AW74" s="63"/>
    </row>
    <row r="75" spans="1:49" ht="16" x14ac:dyDescent="0.2">
      <c r="A75" s="63"/>
      <c r="B75" s="70" t="s">
        <v>96</v>
      </c>
      <c r="C75" s="88">
        <f>C74/D74</f>
        <v>2.0172413793103448</v>
      </c>
      <c r="D75" s="76">
        <f>D74/D74</f>
        <v>1</v>
      </c>
      <c r="E75" s="88">
        <f>E74/D74</f>
        <v>0.2413793103448276</v>
      </c>
      <c r="F75" s="88">
        <f>F74/D74</f>
        <v>1.0862068965517242</v>
      </c>
      <c r="G75" s="88">
        <f>G74/H74</f>
        <v>2.5714285714285716</v>
      </c>
      <c r="H75" s="76">
        <f>H74/H74</f>
        <v>1</v>
      </c>
      <c r="I75" s="88">
        <f>I74/H74</f>
        <v>3.4013605442176874E-2</v>
      </c>
      <c r="J75" s="88">
        <f>J74/H74</f>
        <v>0.27891156462585032</v>
      </c>
      <c r="K75" s="88">
        <f>K74/O74</f>
        <v>2.1428571428571429E-2</v>
      </c>
      <c r="L75" s="88">
        <f>L74/O74</f>
        <v>0.49285714285714288</v>
      </c>
      <c r="M75" s="88"/>
      <c r="N75" s="88">
        <f>N74/O74</f>
        <v>1.6214285714285714</v>
      </c>
      <c r="O75" s="76">
        <f>O74/O74</f>
        <v>1</v>
      </c>
      <c r="P75" s="76"/>
      <c r="Q75" s="88">
        <f>Q74/T74</f>
        <v>0.62185354691075512</v>
      </c>
      <c r="R75" s="88">
        <f>R74/T74</f>
        <v>0.16533180778032036</v>
      </c>
      <c r="S75" s="88">
        <f>S74/T74</f>
        <v>9.1533180778032037E-3</v>
      </c>
      <c r="T75" s="76">
        <f>T74/T74</f>
        <v>1</v>
      </c>
      <c r="U75" s="88">
        <f>U74/T74</f>
        <v>0.55921052631578949</v>
      </c>
      <c r="V75" s="88">
        <f>V74/T74</f>
        <v>8.0091533180778034E-3</v>
      </c>
      <c r="W75" s="88">
        <f>W74/T74</f>
        <v>0.18935926773455378</v>
      </c>
      <c r="X75" s="88">
        <f>X74/AC74</f>
        <v>0.11284046692607004</v>
      </c>
      <c r="Y75" s="88">
        <f>Y74/AC74</f>
        <v>3.1128404669260701E-2</v>
      </c>
      <c r="Z75" s="88">
        <f>Z74/AC74</f>
        <v>0.55252918287937747</v>
      </c>
      <c r="AA75" s="88">
        <f>AA74/AC74</f>
        <v>1.7380025940337225</v>
      </c>
      <c r="AB75" s="88">
        <f>AB74/AC74</f>
        <v>6.4850843060959796E-3</v>
      </c>
      <c r="AC75" s="76">
        <f>AC74/AC74</f>
        <v>1</v>
      </c>
      <c r="AD75" s="75">
        <f>AD74/AF74</f>
        <v>5.9171597633136093E-3</v>
      </c>
      <c r="AE75" s="75">
        <f>AE74/AF74</f>
        <v>0</v>
      </c>
      <c r="AF75" s="76">
        <f>AF74/AF74</f>
        <v>1</v>
      </c>
      <c r="AG75" s="75">
        <f>AG74/AF74</f>
        <v>6.5088757396449703E-2</v>
      </c>
      <c r="AH75" s="75">
        <f>AH74/AF74</f>
        <v>5.9171597633136092E-2</v>
      </c>
      <c r="AI75" s="75">
        <f>AI74/AF74</f>
        <v>3.2662721893491122</v>
      </c>
      <c r="AJ75" s="88">
        <f>AJ74/AF74</f>
        <v>0.1242603550295858</v>
      </c>
      <c r="AK75" s="77" t="e">
        <f>AK74/AK74</f>
        <v>#DIV/0!</v>
      </c>
      <c r="AL75" s="75"/>
      <c r="AM75" s="75" t="e">
        <f>AM74/AK74</f>
        <v>#DIV/0!</v>
      </c>
      <c r="AN75" s="75"/>
      <c r="AO75" s="75" t="e">
        <f>AO74/AK74</f>
        <v>#DIV/0!</v>
      </c>
      <c r="AP75" s="75" t="e">
        <f>AP74/AK74</f>
        <v>#DIV/0!</v>
      </c>
      <c r="AQ75" s="75" t="e">
        <f>AQ74/AK74</f>
        <v>#DIV/0!</v>
      </c>
      <c r="AR75" s="88" t="e">
        <f>AR74/AK74</f>
        <v>#DIV/0!</v>
      </c>
      <c r="AS75" s="80" t="e">
        <f>AS74/AS74</f>
        <v>#DIV/0!</v>
      </c>
      <c r="AT75" s="81" t="e">
        <f>AT74/AS74</f>
        <v>#DIV/0!</v>
      </c>
      <c r="AU75" s="79" t="e">
        <f>AU74/AS74</f>
        <v>#DIV/0!</v>
      </c>
      <c r="AV75" s="91" t="e">
        <f>AV74/AS74</f>
        <v>#DIV/0!</v>
      </c>
      <c r="AW75" s="63"/>
    </row>
  </sheetData>
  <mergeCells count="11">
    <mergeCell ref="AK1:AR1"/>
    <mergeCell ref="AS1:AV1"/>
    <mergeCell ref="AW1:AW2"/>
    <mergeCell ref="AX63:AY63"/>
    <mergeCell ref="AX64:AY64"/>
    <mergeCell ref="AD1:AJ1"/>
    <mergeCell ref="C1:F1"/>
    <mergeCell ref="G1:J1"/>
    <mergeCell ref="K1:O1"/>
    <mergeCell ref="Q1:W1"/>
    <mergeCell ref="X1:AC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52E4-D94A-7345-AD77-ECF650AFF923}">
  <dimension ref="A1:AY75"/>
  <sheetViews>
    <sheetView zoomScale="125" zoomScaleNormal="125" workbookViewId="0">
      <pane xSplit="2" ySplit="2" topLeftCell="AD42" activePane="bottomRight" state="frozen"/>
      <selection pane="topRight" activeCell="C1" sqref="C1"/>
      <selection pane="bottomLeft" activeCell="A3" sqref="A3"/>
      <selection pane="bottomRight" activeCell="AI83" sqref="AI83"/>
    </sheetView>
  </sheetViews>
  <sheetFormatPr baseColWidth="10" defaultRowHeight="15" x14ac:dyDescent="0.2"/>
  <cols>
    <col min="15" max="16" width="7.6640625" customWidth="1"/>
  </cols>
  <sheetData>
    <row r="1" spans="1:50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05"/>
      <c r="Q1" s="142" t="s">
        <v>115</v>
      </c>
      <c r="R1" s="138"/>
      <c r="S1" s="138"/>
      <c r="T1" s="138"/>
      <c r="U1" s="138"/>
      <c r="V1" s="138"/>
      <c r="W1" s="139"/>
      <c r="X1" s="142" t="s">
        <v>116</v>
      </c>
      <c r="Y1" s="138"/>
      <c r="Z1" s="138"/>
      <c r="AA1" s="138"/>
      <c r="AB1" s="138"/>
      <c r="AC1" s="139"/>
      <c r="AD1" s="138" t="s">
        <v>117</v>
      </c>
      <c r="AE1" s="138"/>
      <c r="AF1" s="138"/>
      <c r="AG1" s="138"/>
      <c r="AH1" s="138"/>
      <c r="AI1" s="138"/>
      <c r="AJ1" s="139"/>
      <c r="AK1" s="138" t="s">
        <v>118</v>
      </c>
      <c r="AL1" s="138"/>
      <c r="AM1" s="138"/>
      <c r="AN1" s="138"/>
      <c r="AO1" s="138"/>
      <c r="AP1" s="138"/>
      <c r="AQ1" s="138"/>
      <c r="AR1" s="139"/>
      <c r="AS1" s="138" t="s">
        <v>119</v>
      </c>
      <c r="AT1" s="138"/>
      <c r="AU1" s="138"/>
      <c r="AV1" s="138"/>
      <c r="AW1" s="140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161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0"/>
    </row>
    <row r="3" spans="1:50" x14ac:dyDescent="0.2">
      <c r="A3" s="2" t="s">
        <v>12</v>
      </c>
      <c r="B3" s="2" t="s">
        <v>13</v>
      </c>
      <c r="C3" s="101">
        <v>34</v>
      </c>
      <c r="D3" s="101">
        <v>3</v>
      </c>
      <c r="E3" s="101">
        <v>1</v>
      </c>
      <c r="F3" s="101">
        <v>30</v>
      </c>
      <c r="G3" s="101">
        <v>97</v>
      </c>
      <c r="H3" s="101">
        <v>27</v>
      </c>
      <c r="I3" s="101">
        <v>5</v>
      </c>
      <c r="J3" s="101">
        <v>46</v>
      </c>
      <c r="K3" s="101">
        <v>1</v>
      </c>
      <c r="L3" s="101">
        <v>17</v>
      </c>
      <c r="M3" s="101">
        <v>590</v>
      </c>
      <c r="N3" s="102">
        <f>M3*1.2</f>
        <v>708</v>
      </c>
      <c r="O3" s="101">
        <v>51</v>
      </c>
      <c r="P3" s="101">
        <v>80</v>
      </c>
      <c r="Q3" s="101">
        <v>524</v>
      </c>
      <c r="R3" s="101">
        <v>231</v>
      </c>
      <c r="S3" s="101">
        <v>9</v>
      </c>
      <c r="T3" s="101">
        <v>878</v>
      </c>
      <c r="U3" s="101">
        <v>734</v>
      </c>
      <c r="V3" s="101">
        <v>27</v>
      </c>
      <c r="W3" s="101">
        <v>251</v>
      </c>
      <c r="X3" s="101">
        <v>29</v>
      </c>
      <c r="Y3" s="101">
        <v>3</v>
      </c>
      <c r="Z3" s="101">
        <v>172</v>
      </c>
      <c r="AA3" s="101">
        <v>339</v>
      </c>
      <c r="AB3" s="101">
        <v>6</v>
      </c>
      <c r="AC3" s="101">
        <v>181</v>
      </c>
      <c r="AD3" s="101">
        <v>0</v>
      </c>
      <c r="AE3" s="101">
        <v>0</v>
      </c>
      <c r="AF3" s="101">
        <v>27</v>
      </c>
      <c r="AG3" s="101">
        <v>1</v>
      </c>
      <c r="AH3" s="101">
        <v>1</v>
      </c>
      <c r="AI3" s="101">
        <v>124</v>
      </c>
      <c r="AJ3" s="101">
        <v>2</v>
      </c>
      <c r="AK3" s="101">
        <v>390</v>
      </c>
      <c r="AL3" s="101">
        <v>12</v>
      </c>
      <c r="AM3" s="101">
        <v>12</v>
      </c>
      <c r="AN3" s="101">
        <v>431</v>
      </c>
      <c r="AO3" s="101">
        <v>431</v>
      </c>
      <c r="AP3" s="101">
        <v>0</v>
      </c>
      <c r="AQ3" s="101">
        <v>1</v>
      </c>
      <c r="AR3" s="101">
        <v>103</v>
      </c>
      <c r="AS3" s="101">
        <v>22</v>
      </c>
      <c r="AT3" s="101">
        <v>1</v>
      </c>
      <c r="AU3" s="101">
        <v>80</v>
      </c>
      <c r="AV3" s="101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 s="101">
        <v>52</v>
      </c>
      <c r="D4" s="101">
        <v>17</v>
      </c>
      <c r="E4" s="101">
        <v>0</v>
      </c>
      <c r="F4" s="101">
        <v>35</v>
      </c>
      <c r="G4" s="101">
        <v>105</v>
      </c>
      <c r="H4" s="101">
        <v>55</v>
      </c>
      <c r="I4" s="101">
        <v>0</v>
      </c>
      <c r="J4" s="101">
        <v>50</v>
      </c>
      <c r="K4" s="101">
        <v>10</v>
      </c>
      <c r="L4" s="101">
        <v>52</v>
      </c>
      <c r="M4" s="101">
        <v>1100</v>
      </c>
      <c r="N4" s="102">
        <f t="shared" ref="N4:N61" si="0">M4*1.2</f>
        <v>1320</v>
      </c>
      <c r="O4" s="101">
        <v>226</v>
      </c>
      <c r="P4" s="101">
        <v>169</v>
      </c>
      <c r="Q4" s="101">
        <v>1042</v>
      </c>
      <c r="R4" s="101">
        <v>713</v>
      </c>
      <c r="S4" s="101">
        <v>42</v>
      </c>
      <c r="T4" s="101">
        <v>1701</v>
      </c>
      <c r="U4" s="101">
        <v>2057</v>
      </c>
      <c r="V4" s="101">
        <v>62</v>
      </c>
      <c r="W4" s="101">
        <v>698</v>
      </c>
      <c r="X4" s="101">
        <v>38</v>
      </c>
      <c r="Y4" s="101">
        <v>9</v>
      </c>
      <c r="Z4" s="101">
        <v>208</v>
      </c>
      <c r="AA4" s="101">
        <v>392</v>
      </c>
      <c r="AB4" s="101">
        <v>8</v>
      </c>
      <c r="AC4" s="101">
        <v>354</v>
      </c>
      <c r="AD4" s="101">
        <v>3</v>
      </c>
      <c r="AE4" s="101">
        <v>3</v>
      </c>
      <c r="AF4" s="101">
        <v>25</v>
      </c>
      <c r="AG4" s="101">
        <v>3</v>
      </c>
      <c r="AH4" s="101">
        <v>0</v>
      </c>
      <c r="AI4" s="101">
        <v>211</v>
      </c>
      <c r="AJ4" s="101">
        <v>3</v>
      </c>
      <c r="AK4" s="101">
        <v>609</v>
      </c>
      <c r="AL4" s="101">
        <v>12</v>
      </c>
      <c r="AM4" s="101">
        <v>12</v>
      </c>
      <c r="AN4" s="101">
        <v>1108</v>
      </c>
      <c r="AO4" s="101">
        <v>1108</v>
      </c>
      <c r="AP4" s="101">
        <v>1</v>
      </c>
      <c r="AQ4" s="101">
        <v>1</v>
      </c>
      <c r="AR4" s="101">
        <v>235</v>
      </c>
      <c r="AS4" s="101">
        <v>43</v>
      </c>
      <c r="AT4" s="101">
        <v>4</v>
      </c>
      <c r="AU4" s="101">
        <v>153</v>
      </c>
      <c r="AV4" s="101">
        <v>35</v>
      </c>
      <c r="AW4" s="82">
        <v>1724787</v>
      </c>
    </row>
    <row r="5" spans="1:50" x14ac:dyDescent="0.2">
      <c r="A5" s="4" t="s">
        <v>16</v>
      </c>
      <c r="B5" s="4" t="s">
        <v>17</v>
      </c>
      <c r="C5" s="101">
        <v>92</v>
      </c>
      <c r="D5" s="101">
        <v>46</v>
      </c>
      <c r="E5" s="101">
        <v>5</v>
      </c>
      <c r="F5" s="101">
        <v>23</v>
      </c>
      <c r="G5" s="101">
        <v>134</v>
      </c>
      <c r="H5" s="101">
        <v>34</v>
      </c>
      <c r="I5" s="101">
        <v>0</v>
      </c>
      <c r="J5" s="101">
        <v>8</v>
      </c>
      <c r="K5" s="101">
        <v>3</v>
      </c>
      <c r="L5" s="101">
        <v>25</v>
      </c>
      <c r="M5" s="101">
        <v>1048</v>
      </c>
      <c r="N5" s="102">
        <f t="shared" si="0"/>
        <v>1257.5999999999999</v>
      </c>
      <c r="O5" s="101">
        <v>128</v>
      </c>
      <c r="P5" s="101">
        <v>39</v>
      </c>
      <c r="Q5" s="101">
        <v>1070</v>
      </c>
      <c r="R5" s="101">
        <v>812</v>
      </c>
      <c r="S5" s="101">
        <v>21</v>
      </c>
      <c r="T5" s="101">
        <v>1109</v>
      </c>
      <c r="U5" s="101">
        <v>959</v>
      </c>
      <c r="V5" s="101">
        <v>24</v>
      </c>
      <c r="W5" s="101">
        <v>492</v>
      </c>
      <c r="X5" s="101">
        <v>19</v>
      </c>
      <c r="Y5" s="101">
        <v>3</v>
      </c>
      <c r="Z5" s="101">
        <v>111</v>
      </c>
      <c r="AA5" s="101">
        <v>317</v>
      </c>
      <c r="AB5" s="101">
        <v>12</v>
      </c>
      <c r="AC5" s="101">
        <v>305</v>
      </c>
      <c r="AD5" s="101">
        <v>0</v>
      </c>
      <c r="AE5" s="101">
        <v>2</v>
      </c>
      <c r="AF5" s="101">
        <v>82</v>
      </c>
      <c r="AG5" s="101">
        <v>3</v>
      </c>
      <c r="AH5" s="101">
        <v>1</v>
      </c>
      <c r="AI5" s="101">
        <v>180</v>
      </c>
      <c r="AJ5" s="101">
        <v>12</v>
      </c>
      <c r="AK5" s="101">
        <v>770</v>
      </c>
      <c r="AL5" s="101">
        <v>48</v>
      </c>
      <c r="AM5" s="101">
        <v>48</v>
      </c>
      <c r="AN5" s="101">
        <v>478</v>
      </c>
      <c r="AO5" s="101">
        <v>478</v>
      </c>
      <c r="AP5" s="101">
        <v>1</v>
      </c>
      <c r="AQ5" s="101">
        <v>7</v>
      </c>
      <c r="AR5" s="101">
        <v>227</v>
      </c>
      <c r="AS5" s="101">
        <v>22</v>
      </c>
      <c r="AT5" s="101">
        <v>5</v>
      </c>
      <c r="AU5" s="101">
        <v>34</v>
      </c>
      <c r="AV5" s="101">
        <v>35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15</v>
      </c>
      <c r="N6" s="102">
        <f t="shared" si="0"/>
        <v>18</v>
      </c>
      <c r="O6" s="101">
        <v>1</v>
      </c>
      <c r="P6" s="101">
        <v>1</v>
      </c>
      <c r="Q6" s="101">
        <v>18</v>
      </c>
      <c r="R6" s="101">
        <v>4</v>
      </c>
      <c r="S6" s="101">
        <v>0</v>
      </c>
      <c r="T6" s="101">
        <v>28</v>
      </c>
      <c r="U6" s="101">
        <v>13</v>
      </c>
      <c r="V6" s="101">
        <v>1</v>
      </c>
      <c r="W6" s="101">
        <v>4</v>
      </c>
      <c r="X6" s="101">
        <v>0</v>
      </c>
      <c r="Y6" s="101">
        <v>0</v>
      </c>
      <c r="Z6" s="101">
        <v>9</v>
      </c>
      <c r="AA6" s="101">
        <v>6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0</v>
      </c>
      <c r="AI6" s="101">
        <v>2</v>
      </c>
      <c r="AJ6" s="101">
        <v>0</v>
      </c>
      <c r="AK6" s="101">
        <v>8</v>
      </c>
      <c r="AL6" s="101">
        <v>0</v>
      </c>
      <c r="AM6" s="101">
        <v>0</v>
      </c>
      <c r="AN6" s="101">
        <v>14</v>
      </c>
      <c r="AO6" s="101">
        <v>14</v>
      </c>
      <c r="AP6" s="101">
        <v>0</v>
      </c>
      <c r="AQ6" s="101">
        <v>0</v>
      </c>
      <c r="AR6" s="101">
        <v>1</v>
      </c>
      <c r="AS6" s="101">
        <v>0</v>
      </c>
      <c r="AT6" s="101">
        <v>0</v>
      </c>
      <c r="AU6" s="101">
        <v>0</v>
      </c>
      <c r="AV6" s="101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101">
        <v>105</v>
      </c>
      <c r="D7" s="101">
        <v>140</v>
      </c>
      <c r="E7" s="101">
        <v>8</v>
      </c>
      <c r="F7" s="101">
        <v>49</v>
      </c>
      <c r="G7" s="101">
        <v>355</v>
      </c>
      <c r="H7" s="101">
        <v>80</v>
      </c>
      <c r="I7" s="101">
        <v>0</v>
      </c>
      <c r="J7" s="101">
        <v>38</v>
      </c>
      <c r="K7" s="101">
        <v>4</v>
      </c>
      <c r="L7" s="101">
        <v>74</v>
      </c>
      <c r="M7" s="101">
        <v>1428</v>
      </c>
      <c r="N7" s="102">
        <f t="shared" si="0"/>
        <v>1713.6</v>
      </c>
      <c r="O7" s="101">
        <v>89</v>
      </c>
      <c r="P7" s="101">
        <v>317</v>
      </c>
      <c r="Q7" s="101">
        <v>1409</v>
      </c>
      <c r="R7" s="101">
        <v>762</v>
      </c>
      <c r="S7" s="101">
        <v>32</v>
      </c>
      <c r="T7" s="101">
        <v>1762</v>
      </c>
      <c r="U7" s="101">
        <v>1952</v>
      </c>
      <c r="V7" s="101">
        <v>250</v>
      </c>
      <c r="W7" s="101">
        <v>622</v>
      </c>
      <c r="X7" s="101">
        <v>36</v>
      </c>
      <c r="Y7" s="101">
        <v>7</v>
      </c>
      <c r="Z7" s="101">
        <v>261</v>
      </c>
      <c r="AA7" s="101">
        <v>485</v>
      </c>
      <c r="AB7" s="101">
        <v>19</v>
      </c>
      <c r="AC7" s="101">
        <v>384</v>
      </c>
      <c r="AD7" s="101">
        <v>1</v>
      </c>
      <c r="AE7" s="101">
        <v>1</v>
      </c>
      <c r="AF7" s="101">
        <v>99</v>
      </c>
      <c r="AG7" s="101">
        <v>7</v>
      </c>
      <c r="AH7" s="101">
        <v>1</v>
      </c>
      <c r="AI7" s="101">
        <v>404</v>
      </c>
      <c r="AJ7" s="101">
        <v>12</v>
      </c>
      <c r="AK7" s="101">
        <v>1278</v>
      </c>
      <c r="AL7" s="101">
        <v>52</v>
      </c>
      <c r="AM7" s="101">
        <v>52</v>
      </c>
      <c r="AN7" s="101">
        <v>894</v>
      </c>
      <c r="AO7" s="101">
        <v>894</v>
      </c>
      <c r="AP7" s="101">
        <v>6</v>
      </c>
      <c r="AQ7" s="101">
        <v>19</v>
      </c>
      <c r="AR7" s="101">
        <v>82</v>
      </c>
      <c r="AS7" s="101">
        <v>36</v>
      </c>
      <c r="AT7" s="101">
        <v>3</v>
      </c>
      <c r="AU7" s="101">
        <v>99</v>
      </c>
      <c r="AV7" s="101">
        <v>69</v>
      </c>
      <c r="AW7" s="82">
        <v>589491</v>
      </c>
    </row>
    <row r="8" spans="1:50" x14ac:dyDescent="0.2">
      <c r="A8" s="7" t="s">
        <v>20</v>
      </c>
      <c r="B8" s="7" t="s">
        <v>13</v>
      </c>
      <c r="C8" s="101">
        <v>64</v>
      </c>
      <c r="D8" s="101">
        <v>21</v>
      </c>
      <c r="E8" s="101">
        <v>9</v>
      </c>
      <c r="F8" s="101">
        <v>72</v>
      </c>
      <c r="G8" s="101">
        <v>275</v>
      </c>
      <c r="H8" s="101">
        <v>79</v>
      </c>
      <c r="I8" s="101">
        <v>4</v>
      </c>
      <c r="J8" s="101">
        <v>41</v>
      </c>
      <c r="K8" s="101">
        <v>17</v>
      </c>
      <c r="L8" s="101">
        <v>61</v>
      </c>
      <c r="M8" s="101">
        <v>2295</v>
      </c>
      <c r="N8" s="102">
        <f t="shared" si="0"/>
        <v>2754</v>
      </c>
      <c r="O8" s="101">
        <v>341</v>
      </c>
      <c r="P8" s="101">
        <v>251</v>
      </c>
      <c r="Q8" s="101">
        <v>1563</v>
      </c>
      <c r="R8" s="101">
        <v>721</v>
      </c>
      <c r="S8" s="101">
        <v>52</v>
      </c>
      <c r="T8" s="101">
        <v>3404</v>
      </c>
      <c r="U8" s="101">
        <v>3459</v>
      </c>
      <c r="V8" s="101">
        <v>69</v>
      </c>
      <c r="W8" s="101">
        <v>1115</v>
      </c>
      <c r="X8" s="101">
        <v>97</v>
      </c>
      <c r="Y8" s="101">
        <v>16</v>
      </c>
      <c r="Z8" s="101">
        <v>783</v>
      </c>
      <c r="AA8" s="101">
        <v>1303</v>
      </c>
      <c r="AB8" s="101">
        <v>16</v>
      </c>
      <c r="AC8" s="101">
        <v>1026</v>
      </c>
      <c r="AD8" s="101">
        <v>2</v>
      </c>
      <c r="AE8" s="101">
        <v>0</v>
      </c>
      <c r="AF8" s="101">
        <v>123</v>
      </c>
      <c r="AG8" s="101">
        <v>14</v>
      </c>
      <c r="AH8" s="101">
        <v>1</v>
      </c>
      <c r="AI8" s="101">
        <v>699</v>
      </c>
      <c r="AJ8" s="101">
        <v>42</v>
      </c>
      <c r="AK8" s="101">
        <v>1821</v>
      </c>
      <c r="AL8" s="101">
        <v>120</v>
      </c>
      <c r="AM8" s="101">
        <v>120</v>
      </c>
      <c r="AN8" s="101">
        <v>1955</v>
      </c>
      <c r="AO8" s="101">
        <v>1955</v>
      </c>
      <c r="AP8" s="101">
        <v>2</v>
      </c>
      <c r="AQ8" s="101">
        <v>1</v>
      </c>
      <c r="AR8" s="101">
        <v>460</v>
      </c>
      <c r="AS8" s="101">
        <v>291</v>
      </c>
      <c r="AT8" s="101">
        <v>3</v>
      </c>
      <c r="AU8" s="101">
        <v>433</v>
      </c>
      <c r="AV8" s="101">
        <v>62</v>
      </c>
      <c r="AW8" s="82">
        <v>1894708</v>
      </c>
    </row>
    <row r="9" spans="1:50" x14ac:dyDescent="0.2">
      <c r="A9" s="8" t="s">
        <v>21</v>
      </c>
      <c r="B9" s="8" t="s">
        <v>22</v>
      </c>
      <c r="C9" s="101">
        <v>222</v>
      </c>
      <c r="D9" s="101">
        <v>85</v>
      </c>
      <c r="E9" s="101">
        <v>9</v>
      </c>
      <c r="F9" s="101">
        <v>118</v>
      </c>
      <c r="G9" s="101">
        <v>372</v>
      </c>
      <c r="H9" s="101">
        <v>152</v>
      </c>
      <c r="I9" s="101">
        <v>4</v>
      </c>
      <c r="J9" s="101">
        <v>95</v>
      </c>
      <c r="K9" s="101">
        <v>9</v>
      </c>
      <c r="L9" s="101">
        <v>130</v>
      </c>
      <c r="M9" s="101">
        <v>2493</v>
      </c>
      <c r="N9" s="102">
        <f t="shared" si="0"/>
        <v>2991.6</v>
      </c>
      <c r="O9" s="101">
        <v>263</v>
      </c>
      <c r="P9" s="101">
        <v>310</v>
      </c>
      <c r="Q9" s="101">
        <v>2369</v>
      </c>
      <c r="R9" s="101">
        <v>2474</v>
      </c>
      <c r="S9" s="101">
        <v>118</v>
      </c>
      <c r="T9" s="101">
        <v>3440</v>
      </c>
      <c r="U9" s="101">
        <v>4601</v>
      </c>
      <c r="V9" s="101">
        <v>114</v>
      </c>
      <c r="W9" s="101">
        <v>1088</v>
      </c>
      <c r="X9" s="101">
        <v>160</v>
      </c>
      <c r="Y9" s="101">
        <v>34</v>
      </c>
      <c r="Z9" s="101">
        <v>650</v>
      </c>
      <c r="AA9" s="101">
        <v>1211</v>
      </c>
      <c r="AB9" s="101">
        <v>17</v>
      </c>
      <c r="AC9" s="101">
        <v>1005</v>
      </c>
      <c r="AD9" s="101">
        <v>0</v>
      </c>
      <c r="AE9" s="101">
        <v>0</v>
      </c>
      <c r="AF9" s="101">
        <v>61</v>
      </c>
      <c r="AG9" s="101">
        <v>1</v>
      </c>
      <c r="AH9" s="101">
        <v>0</v>
      </c>
      <c r="AI9" s="101">
        <v>630</v>
      </c>
      <c r="AJ9" s="101">
        <v>28</v>
      </c>
      <c r="AK9" s="101">
        <v>1451</v>
      </c>
      <c r="AL9" s="101">
        <v>41</v>
      </c>
      <c r="AM9" s="101">
        <v>41</v>
      </c>
      <c r="AN9" s="101">
        <v>2069</v>
      </c>
      <c r="AO9" s="101">
        <v>2069</v>
      </c>
      <c r="AP9" s="101">
        <v>6</v>
      </c>
      <c r="AQ9" s="101">
        <v>5</v>
      </c>
      <c r="AR9" s="101">
        <v>111</v>
      </c>
      <c r="AS9" s="101">
        <v>74</v>
      </c>
      <c r="AT9" s="101">
        <v>3</v>
      </c>
      <c r="AU9" s="101">
        <v>250</v>
      </c>
      <c r="AV9" s="101">
        <v>46</v>
      </c>
      <c r="AW9" s="82">
        <v>2200352</v>
      </c>
    </row>
    <row r="10" spans="1:50" x14ac:dyDescent="0.2">
      <c r="A10" s="9" t="s">
        <v>23</v>
      </c>
      <c r="B10" s="9" t="s">
        <v>13</v>
      </c>
      <c r="C10" s="101">
        <v>11</v>
      </c>
      <c r="D10" s="101">
        <v>2</v>
      </c>
      <c r="E10" s="101">
        <v>2</v>
      </c>
      <c r="F10" s="101">
        <v>6</v>
      </c>
      <c r="G10" s="101">
        <v>13</v>
      </c>
      <c r="H10" s="101">
        <v>2</v>
      </c>
      <c r="I10" s="101">
        <v>0</v>
      </c>
      <c r="J10" s="101">
        <v>3</v>
      </c>
      <c r="K10" s="101">
        <v>0</v>
      </c>
      <c r="L10" s="101">
        <v>2</v>
      </c>
      <c r="M10" s="101">
        <v>152</v>
      </c>
      <c r="N10" s="102">
        <f t="shared" si="0"/>
        <v>182.4</v>
      </c>
      <c r="O10" s="101">
        <v>8</v>
      </c>
      <c r="P10" s="101">
        <v>24</v>
      </c>
      <c r="Q10" s="101">
        <v>51</v>
      </c>
      <c r="R10" s="101">
        <v>43</v>
      </c>
      <c r="S10" s="101">
        <v>4</v>
      </c>
      <c r="T10" s="101">
        <v>182</v>
      </c>
      <c r="U10" s="101">
        <v>237</v>
      </c>
      <c r="V10" s="101">
        <v>9</v>
      </c>
      <c r="W10" s="101">
        <v>65</v>
      </c>
      <c r="X10" s="101">
        <v>10</v>
      </c>
      <c r="Y10" s="101">
        <v>4</v>
      </c>
      <c r="Z10" s="101">
        <v>31</v>
      </c>
      <c r="AA10" s="101">
        <v>68</v>
      </c>
      <c r="AB10" s="101">
        <v>5</v>
      </c>
      <c r="AC10" s="101">
        <v>53</v>
      </c>
      <c r="AD10" s="101">
        <v>0</v>
      </c>
      <c r="AE10" s="101">
        <v>0</v>
      </c>
      <c r="AF10" s="101">
        <v>3</v>
      </c>
      <c r="AG10" s="101">
        <v>0</v>
      </c>
      <c r="AH10" s="101">
        <v>0</v>
      </c>
      <c r="AI10" s="101">
        <v>26</v>
      </c>
      <c r="AJ10" s="101">
        <v>1</v>
      </c>
      <c r="AK10" s="101">
        <v>112</v>
      </c>
      <c r="AL10" s="101">
        <v>7</v>
      </c>
      <c r="AM10" s="101">
        <v>7</v>
      </c>
      <c r="AN10" s="101">
        <v>142</v>
      </c>
      <c r="AO10" s="101">
        <v>142</v>
      </c>
      <c r="AP10" s="101">
        <v>0</v>
      </c>
      <c r="AQ10" s="101">
        <v>0</v>
      </c>
      <c r="AR10" s="101">
        <v>19</v>
      </c>
      <c r="AS10" s="101">
        <v>6</v>
      </c>
      <c r="AT10" s="101">
        <v>0</v>
      </c>
      <c r="AU10" s="101">
        <v>32</v>
      </c>
      <c r="AV10" s="101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101">
        <v>15</v>
      </c>
      <c r="D11" s="101">
        <v>3</v>
      </c>
      <c r="E11" s="101">
        <v>2</v>
      </c>
      <c r="F11" s="101">
        <v>22</v>
      </c>
      <c r="G11" s="101">
        <v>27</v>
      </c>
      <c r="H11" s="101">
        <v>24</v>
      </c>
      <c r="I11" s="101">
        <v>0</v>
      </c>
      <c r="J11" s="101">
        <v>60</v>
      </c>
      <c r="K11" s="101">
        <v>5</v>
      </c>
      <c r="L11" s="101">
        <v>19</v>
      </c>
      <c r="M11" s="101">
        <v>525</v>
      </c>
      <c r="N11" s="102">
        <f t="shared" si="0"/>
        <v>630</v>
      </c>
      <c r="O11" s="101">
        <v>28</v>
      </c>
      <c r="P11" s="101">
        <v>73</v>
      </c>
      <c r="Q11" s="101">
        <v>276</v>
      </c>
      <c r="R11" s="101">
        <v>116</v>
      </c>
      <c r="S11" s="101">
        <v>11</v>
      </c>
      <c r="T11" s="101">
        <v>721</v>
      </c>
      <c r="U11" s="101">
        <v>746</v>
      </c>
      <c r="V11" s="101">
        <v>25</v>
      </c>
      <c r="W11" s="101">
        <v>243</v>
      </c>
      <c r="X11" s="101">
        <v>15</v>
      </c>
      <c r="Y11" s="101">
        <v>3</v>
      </c>
      <c r="Z11" s="101">
        <v>99</v>
      </c>
      <c r="AA11" s="101">
        <v>276</v>
      </c>
      <c r="AB11" s="101">
        <v>4</v>
      </c>
      <c r="AC11" s="101">
        <v>194</v>
      </c>
      <c r="AD11" s="101">
        <v>0</v>
      </c>
      <c r="AE11" s="101">
        <v>0</v>
      </c>
      <c r="AF11" s="101">
        <v>18</v>
      </c>
      <c r="AG11" s="101">
        <v>0</v>
      </c>
      <c r="AH11" s="101">
        <v>0</v>
      </c>
      <c r="AI11" s="101">
        <v>74</v>
      </c>
      <c r="AJ11" s="101">
        <v>5</v>
      </c>
      <c r="AK11" s="101">
        <v>422</v>
      </c>
      <c r="AL11" s="101">
        <v>8</v>
      </c>
      <c r="AM11" s="101">
        <v>8</v>
      </c>
      <c r="AN11" s="101">
        <v>651</v>
      </c>
      <c r="AO11" s="101">
        <v>651</v>
      </c>
      <c r="AP11" s="101">
        <v>0</v>
      </c>
      <c r="AQ11" s="101">
        <v>1</v>
      </c>
      <c r="AR11" s="101">
        <v>104</v>
      </c>
      <c r="AS11" s="101">
        <v>18</v>
      </c>
      <c r="AT11" s="101">
        <v>0</v>
      </c>
      <c r="AU11" s="101">
        <v>121</v>
      </c>
      <c r="AV11" s="101">
        <v>11</v>
      </c>
      <c r="AW11" s="82">
        <v>342919</v>
      </c>
    </row>
    <row r="12" spans="1:50" x14ac:dyDescent="0.2">
      <c r="A12" s="11" t="s">
        <v>25</v>
      </c>
      <c r="B12" s="11" t="s">
        <v>13</v>
      </c>
      <c r="C12" s="101">
        <v>1</v>
      </c>
      <c r="D12" s="101">
        <v>1</v>
      </c>
      <c r="E12" s="101">
        <v>0</v>
      </c>
      <c r="F12" s="101">
        <v>4</v>
      </c>
      <c r="G12" s="101">
        <v>20</v>
      </c>
      <c r="H12" s="101">
        <v>12</v>
      </c>
      <c r="I12" s="101">
        <v>1</v>
      </c>
      <c r="J12" s="101">
        <v>3</v>
      </c>
      <c r="K12" s="101">
        <v>0</v>
      </c>
      <c r="L12" s="101">
        <v>15</v>
      </c>
      <c r="M12" s="101">
        <v>169</v>
      </c>
      <c r="N12" s="102">
        <f t="shared" si="0"/>
        <v>202.79999999999998</v>
      </c>
      <c r="O12" s="101">
        <v>18</v>
      </c>
      <c r="P12" s="101">
        <v>24</v>
      </c>
      <c r="Q12" s="101">
        <v>131</v>
      </c>
      <c r="R12" s="101">
        <v>65</v>
      </c>
      <c r="S12" s="101">
        <v>7</v>
      </c>
      <c r="T12" s="101">
        <v>269</v>
      </c>
      <c r="U12" s="101">
        <v>388</v>
      </c>
      <c r="V12" s="101">
        <v>4</v>
      </c>
      <c r="W12" s="101">
        <v>83</v>
      </c>
      <c r="X12" s="101">
        <v>8</v>
      </c>
      <c r="Y12" s="101">
        <v>0</v>
      </c>
      <c r="Z12" s="101">
        <v>41</v>
      </c>
      <c r="AA12" s="101">
        <v>77</v>
      </c>
      <c r="AB12" s="101">
        <v>4</v>
      </c>
      <c r="AC12" s="101">
        <v>73</v>
      </c>
      <c r="AD12" s="101">
        <v>1</v>
      </c>
      <c r="AE12" s="101">
        <v>0</v>
      </c>
      <c r="AF12" s="101">
        <v>3</v>
      </c>
      <c r="AG12" s="101">
        <v>0</v>
      </c>
      <c r="AH12" s="101">
        <v>0</v>
      </c>
      <c r="AI12" s="101">
        <v>32</v>
      </c>
      <c r="AJ12" s="101">
        <v>0</v>
      </c>
      <c r="AK12" s="101">
        <v>164</v>
      </c>
      <c r="AL12" s="101">
        <v>3</v>
      </c>
      <c r="AM12" s="101">
        <v>3</v>
      </c>
      <c r="AN12" s="101">
        <v>217</v>
      </c>
      <c r="AO12" s="101">
        <v>217</v>
      </c>
      <c r="AP12" s="101">
        <v>1</v>
      </c>
      <c r="AQ12" s="101">
        <v>0</v>
      </c>
      <c r="AR12" s="101">
        <v>52</v>
      </c>
      <c r="AS12" s="101">
        <v>7</v>
      </c>
      <c r="AT12" s="101">
        <v>0</v>
      </c>
      <c r="AU12" s="101">
        <v>29</v>
      </c>
      <c r="AV12" s="101">
        <v>5</v>
      </c>
      <c r="AW12" s="82">
        <v>68489</v>
      </c>
    </row>
    <row r="13" spans="1:50" x14ac:dyDescent="0.2">
      <c r="A13" s="12" t="s">
        <v>26</v>
      </c>
      <c r="B13" s="12" t="s">
        <v>17</v>
      </c>
      <c r="C13" s="101">
        <v>82</v>
      </c>
      <c r="D13" s="101">
        <v>52</v>
      </c>
      <c r="E13" s="101">
        <v>12</v>
      </c>
      <c r="F13" s="101">
        <v>40</v>
      </c>
      <c r="G13" s="101">
        <v>189</v>
      </c>
      <c r="H13" s="101">
        <v>83</v>
      </c>
      <c r="I13" s="101">
        <v>0</v>
      </c>
      <c r="J13" s="101">
        <v>25</v>
      </c>
      <c r="K13" s="101">
        <v>6</v>
      </c>
      <c r="L13" s="101">
        <v>49</v>
      </c>
      <c r="M13" s="101">
        <v>1263</v>
      </c>
      <c r="N13" s="102">
        <f t="shared" si="0"/>
        <v>1515.6</v>
      </c>
      <c r="O13" s="101">
        <v>204</v>
      </c>
      <c r="P13" s="101">
        <v>85</v>
      </c>
      <c r="Q13" s="101">
        <v>932</v>
      </c>
      <c r="R13" s="101">
        <v>813</v>
      </c>
      <c r="S13" s="101">
        <v>41</v>
      </c>
      <c r="T13" s="101">
        <v>906</v>
      </c>
      <c r="U13" s="101">
        <v>1210</v>
      </c>
      <c r="V13" s="101">
        <v>46</v>
      </c>
      <c r="W13" s="101">
        <v>462</v>
      </c>
      <c r="X13" s="101">
        <v>33</v>
      </c>
      <c r="Y13" s="101">
        <v>12</v>
      </c>
      <c r="Z13" s="101">
        <v>196</v>
      </c>
      <c r="AA13" s="101">
        <v>396</v>
      </c>
      <c r="AB13" s="101">
        <v>5</v>
      </c>
      <c r="AC13" s="101">
        <v>391</v>
      </c>
      <c r="AD13" s="101">
        <v>5</v>
      </c>
      <c r="AE13" s="101">
        <v>0</v>
      </c>
      <c r="AF13" s="101">
        <v>119</v>
      </c>
      <c r="AG13" s="101">
        <v>10</v>
      </c>
      <c r="AH13" s="101">
        <v>0</v>
      </c>
      <c r="AI13" s="101">
        <v>293</v>
      </c>
      <c r="AJ13" s="101">
        <v>9</v>
      </c>
      <c r="AK13" s="101">
        <v>379</v>
      </c>
      <c r="AL13" s="101">
        <v>24</v>
      </c>
      <c r="AM13" s="101">
        <v>24</v>
      </c>
      <c r="AN13" s="101">
        <v>605</v>
      </c>
      <c r="AO13" s="101">
        <v>605</v>
      </c>
      <c r="AP13" s="101">
        <v>6</v>
      </c>
      <c r="AQ13" s="101">
        <v>14</v>
      </c>
      <c r="AR13" s="101">
        <v>223</v>
      </c>
      <c r="AS13" s="101">
        <v>11</v>
      </c>
      <c r="AT13" s="101">
        <v>3</v>
      </c>
      <c r="AU13" s="101">
        <v>63</v>
      </c>
      <c r="AV13" s="101">
        <v>23</v>
      </c>
      <c r="AW13" s="82">
        <v>295618</v>
      </c>
    </row>
    <row r="14" spans="1:50" x14ac:dyDescent="0.2">
      <c r="A14" s="13" t="s">
        <v>27</v>
      </c>
      <c r="B14" s="13" t="s">
        <v>17</v>
      </c>
      <c r="C14" s="101">
        <v>6</v>
      </c>
      <c r="D14" s="101">
        <v>9</v>
      </c>
      <c r="E14" s="101">
        <v>0</v>
      </c>
      <c r="F14" s="101">
        <v>12</v>
      </c>
      <c r="G14" s="101">
        <v>21</v>
      </c>
      <c r="H14" s="101">
        <v>14</v>
      </c>
      <c r="I14" s="101">
        <v>0</v>
      </c>
      <c r="J14" s="101">
        <v>4</v>
      </c>
      <c r="K14" s="101">
        <v>0</v>
      </c>
      <c r="L14" s="101">
        <v>9</v>
      </c>
      <c r="M14" s="101">
        <v>197</v>
      </c>
      <c r="N14" s="102">
        <f t="shared" si="0"/>
        <v>236.39999999999998</v>
      </c>
      <c r="O14" s="101">
        <v>34</v>
      </c>
      <c r="P14" s="101">
        <v>13</v>
      </c>
      <c r="Q14" s="101">
        <v>287</v>
      </c>
      <c r="R14" s="101">
        <v>161</v>
      </c>
      <c r="S14" s="101">
        <v>22</v>
      </c>
      <c r="T14" s="101">
        <v>168</v>
      </c>
      <c r="U14" s="101">
        <v>305</v>
      </c>
      <c r="V14" s="101">
        <v>10</v>
      </c>
      <c r="W14" s="101">
        <v>183</v>
      </c>
      <c r="X14" s="101">
        <v>14</v>
      </c>
      <c r="Y14" s="101">
        <v>0</v>
      </c>
      <c r="Z14" s="101">
        <v>22</v>
      </c>
      <c r="AA14" s="101">
        <v>45</v>
      </c>
      <c r="AB14" s="101">
        <v>3</v>
      </c>
      <c r="AC14" s="101">
        <v>59</v>
      </c>
      <c r="AD14" s="101">
        <v>0</v>
      </c>
      <c r="AE14" s="101">
        <v>0</v>
      </c>
      <c r="AF14" s="101">
        <v>4</v>
      </c>
      <c r="AG14" s="101">
        <v>3</v>
      </c>
      <c r="AH14" s="101">
        <v>0</v>
      </c>
      <c r="AI14" s="101">
        <v>45</v>
      </c>
      <c r="AJ14" s="101">
        <v>2</v>
      </c>
      <c r="AK14" s="101">
        <v>113</v>
      </c>
      <c r="AL14" s="101">
        <v>3</v>
      </c>
      <c r="AM14" s="101">
        <v>3</v>
      </c>
      <c r="AN14" s="101">
        <v>168</v>
      </c>
      <c r="AO14" s="101">
        <v>168</v>
      </c>
      <c r="AP14" s="101">
        <v>0</v>
      </c>
      <c r="AQ14" s="101">
        <v>0</v>
      </c>
      <c r="AR14" s="101">
        <v>46</v>
      </c>
      <c r="AS14" s="101">
        <v>9</v>
      </c>
      <c r="AT14" s="101">
        <v>0</v>
      </c>
      <c r="AU14" s="101">
        <v>16</v>
      </c>
      <c r="AV14" s="101">
        <v>3</v>
      </c>
      <c r="AW14" s="82">
        <v>386724</v>
      </c>
    </row>
    <row r="15" spans="1:50" x14ac:dyDescent="0.2">
      <c r="A15" s="14" t="s">
        <v>28</v>
      </c>
      <c r="B15" s="14" t="s">
        <v>13</v>
      </c>
      <c r="C15" s="101">
        <v>2</v>
      </c>
      <c r="D15" s="101">
        <v>1</v>
      </c>
      <c r="E15" s="101">
        <v>2</v>
      </c>
      <c r="F15" s="101">
        <v>5</v>
      </c>
      <c r="G15" s="101">
        <v>5</v>
      </c>
      <c r="H15" s="101">
        <v>2</v>
      </c>
      <c r="I15" s="101">
        <v>0</v>
      </c>
      <c r="J15" s="101">
        <v>0</v>
      </c>
      <c r="K15" s="101">
        <v>3</v>
      </c>
      <c r="L15" s="101">
        <v>3</v>
      </c>
      <c r="M15" s="101">
        <v>104</v>
      </c>
      <c r="N15" s="102">
        <f t="shared" si="0"/>
        <v>124.8</v>
      </c>
      <c r="O15" s="101">
        <v>4</v>
      </c>
      <c r="P15" s="101">
        <v>21</v>
      </c>
      <c r="Q15" s="101">
        <v>54</v>
      </c>
      <c r="R15" s="101">
        <v>23</v>
      </c>
      <c r="S15" s="101">
        <v>3</v>
      </c>
      <c r="T15" s="101">
        <v>172</v>
      </c>
      <c r="U15" s="101">
        <v>131</v>
      </c>
      <c r="V15" s="101">
        <v>7</v>
      </c>
      <c r="W15" s="101">
        <v>20</v>
      </c>
      <c r="X15" s="101">
        <v>1</v>
      </c>
      <c r="Y15" s="101">
        <v>2</v>
      </c>
      <c r="Z15" s="101">
        <v>10</v>
      </c>
      <c r="AA15" s="101">
        <v>60</v>
      </c>
      <c r="AB15" s="101">
        <v>0</v>
      </c>
      <c r="AC15" s="101">
        <v>41</v>
      </c>
      <c r="AD15" s="101">
        <v>0</v>
      </c>
      <c r="AE15" s="101">
        <v>0</v>
      </c>
      <c r="AF15" s="101">
        <v>4</v>
      </c>
      <c r="AG15" s="101">
        <v>0</v>
      </c>
      <c r="AH15" s="101">
        <v>0</v>
      </c>
      <c r="AI15" s="101">
        <v>10</v>
      </c>
      <c r="AJ15" s="101">
        <v>1</v>
      </c>
      <c r="AK15" s="101">
        <v>109</v>
      </c>
      <c r="AL15" s="101">
        <v>7</v>
      </c>
      <c r="AM15" s="101">
        <v>7</v>
      </c>
      <c r="AN15" s="101">
        <v>131</v>
      </c>
      <c r="AO15" s="101">
        <v>131</v>
      </c>
      <c r="AP15" s="101">
        <v>0</v>
      </c>
      <c r="AQ15" s="101">
        <v>0</v>
      </c>
      <c r="AR15" s="101">
        <v>25</v>
      </c>
      <c r="AS15" s="101">
        <v>9</v>
      </c>
      <c r="AT15" s="101">
        <v>0</v>
      </c>
      <c r="AU15" s="101">
        <v>19</v>
      </c>
      <c r="AV15" s="101">
        <v>5</v>
      </c>
      <c r="AW15" s="82">
        <v>115469</v>
      </c>
    </row>
    <row r="16" spans="1:50" x14ac:dyDescent="0.2">
      <c r="A16" s="15" t="s">
        <v>29</v>
      </c>
      <c r="B16" s="15" t="s">
        <v>30</v>
      </c>
      <c r="C16" s="101">
        <v>16</v>
      </c>
      <c r="D16" s="101">
        <v>5</v>
      </c>
      <c r="E16" s="101">
        <v>2</v>
      </c>
      <c r="F16" s="101">
        <v>4</v>
      </c>
      <c r="G16" s="101">
        <v>31</v>
      </c>
      <c r="H16" s="101">
        <v>19</v>
      </c>
      <c r="I16" s="101">
        <v>0</v>
      </c>
      <c r="J16" s="101">
        <v>6</v>
      </c>
      <c r="K16" s="101">
        <v>1</v>
      </c>
      <c r="L16" s="101">
        <v>4</v>
      </c>
      <c r="M16" s="101">
        <v>265</v>
      </c>
      <c r="N16" s="102">
        <f t="shared" si="0"/>
        <v>318</v>
      </c>
      <c r="O16" s="101">
        <v>50</v>
      </c>
      <c r="P16" s="101">
        <v>18</v>
      </c>
      <c r="Q16" s="101">
        <v>201</v>
      </c>
      <c r="R16" s="101">
        <v>128</v>
      </c>
      <c r="S16" s="101">
        <v>14</v>
      </c>
      <c r="T16" s="101">
        <v>423</v>
      </c>
      <c r="U16" s="101">
        <v>394</v>
      </c>
      <c r="V16" s="101">
        <v>8</v>
      </c>
      <c r="W16" s="101">
        <v>67</v>
      </c>
      <c r="X16" s="101">
        <v>20</v>
      </c>
      <c r="Y16" s="101">
        <v>3</v>
      </c>
      <c r="Z16" s="101">
        <v>94</v>
      </c>
      <c r="AA16" s="101">
        <v>162</v>
      </c>
      <c r="AB16" s="101">
        <v>4</v>
      </c>
      <c r="AC16" s="101">
        <v>82</v>
      </c>
      <c r="AD16" s="101">
        <v>0</v>
      </c>
      <c r="AE16" s="101">
        <v>0</v>
      </c>
      <c r="AF16" s="101">
        <v>18</v>
      </c>
      <c r="AG16" s="101">
        <v>1</v>
      </c>
      <c r="AH16" s="101">
        <v>0</v>
      </c>
      <c r="AI16" s="101">
        <v>76</v>
      </c>
      <c r="AJ16" s="101">
        <v>0</v>
      </c>
      <c r="AK16" s="101">
        <v>191</v>
      </c>
      <c r="AL16" s="101">
        <v>16</v>
      </c>
      <c r="AM16" s="101">
        <v>16</v>
      </c>
      <c r="AN16" s="101">
        <v>165</v>
      </c>
      <c r="AO16" s="101">
        <v>165</v>
      </c>
      <c r="AP16" s="101">
        <v>0</v>
      </c>
      <c r="AQ16" s="101">
        <v>1</v>
      </c>
      <c r="AR16" s="101">
        <v>43</v>
      </c>
      <c r="AS16" s="101">
        <v>30</v>
      </c>
      <c r="AT16" s="101">
        <v>0</v>
      </c>
      <c r="AU16" s="101">
        <v>20</v>
      </c>
      <c r="AV16" s="101">
        <v>12</v>
      </c>
      <c r="AW16" s="82">
        <v>469094</v>
      </c>
    </row>
    <row r="17" spans="1:49" x14ac:dyDescent="0.2">
      <c r="A17" s="16" t="s">
        <v>31</v>
      </c>
      <c r="B17" s="16" t="s">
        <v>17</v>
      </c>
      <c r="C17" s="101">
        <v>2</v>
      </c>
      <c r="D17" s="101">
        <v>1</v>
      </c>
      <c r="E17" s="101">
        <v>0</v>
      </c>
      <c r="F17" s="101">
        <v>0</v>
      </c>
      <c r="G17" s="101">
        <v>8</v>
      </c>
      <c r="H17" s="101">
        <v>6</v>
      </c>
      <c r="I17" s="101">
        <v>4</v>
      </c>
      <c r="J17" s="101">
        <v>0</v>
      </c>
      <c r="K17" s="101">
        <v>23</v>
      </c>
      <c r="L17" s="101">
        <v>4</v>
      </c>
      <c r="M17" s="101">
        <v>134</v>
      </c>
      <c r="N17" s="102">
        <f t="shared" si="0"/>
        <v>160.79999999999998</v>
      </c>
      <c r="O17" s="101">
        <v>45</v>
      </c>
      <c r="P17" s="101">
        <v>33</v>
      </c>
      <c r="Q17" s="101">
        <v>171</v>
      </c>
      <c r="R17" s="101">
        <v>176</v>
      </c>
      <c r="S17" s="101">
        <v>10</v>
      </c>
      <c r="T17" s="101">
        <v>239</v>
      </c>
      <c r="U17" s="101">
        <v>338</v>
      </c>
      <c r="V17" s="101">
        <v>15</v>
      </c>
      <c r="W17" s="101">
        <v>200</v>
      </c>
      <c r="X17" s="101">
        <v>2</v>
      </c>
      <c r="Y17" s="101">
        <v>0</v>
      </c>
      <c r="Z17" s="101">
        <v>33</v>
      </c>
      <c r="AA17" s="101">
        <v>41</v>
      </c>
      <c r="AB17" s="101">
        <v>1</v>
      </c>
      <c r="AC17" s="101">
        <v>79</v>
      </c>
      <c r="AD17" s="101">
        <v>0</v>
      </c>
      <c r="AE17" s="101">
        <v>0</v>
      </c>
      <c r="AF17" s="101">
        <v>5</v>
      </c>
      <c r="AG17" s="101">
        <v>0</v>
      </c>
      <c r="AH17" s="101">
        <v>0</v>
      </c>
      <c r="AI17" s="101">
        <v>25</v>
      </c>
      <c r="AJ17" s="101">
        <v>5</v>
      </c>
      <c r="AK17" s="101">
        <v>108</v>
      </c>
      <c r="AL17" s="101">
        <v>0</v>
      </c>
      <c r="AM17" s="101">
        <v>0</v>
      </c>
      <c r="AN17" s="101">
        <v>244</v>
      </c>
      <c r="AO17" s="101">
        <v>244</v>
      </c>
      <c r="AP17" s="101">
        <v>0</v>
      </c>
      <c r="AQ17" s="101">
        <v>3</v>
      </c>
      <c r="AR17" s="101">
        <v>86</v>
      </c>
      <c r="AS17" s="101">
        <v>12</v>
      </c>
      <c r="AT17" s="101">
        <v>0</v>
      </c>
      <c r="AU17" s="101">
        <v>28</v>
      </c>
      <c r="AV17" s="101">
        <v>0</v>
      </c>
      <c r="AW17" s="82">
        <v>281411</v>
      </c>
    </row>
    <row r="18" spans="1:49" x14ac:dyDescent="0.2">
      <c r="A18" s="17" t="s">
        <v>32</v>
      </c>
      <c r="B18" s="17" t="s">
        <v>17</v>
      </c>
      <c r="C18" s="101">
        <v>771</v>
      </c>
      <c r="D18" s="101">
        <v>336</v>
      </c>
      <c r="E18" s="101">
        <v>24</v>
      </c>
      <c r="F18" s="101">
        <v>269</v>
      </c>
      <c r="G18" s="101">
        <v>1453</v>
      </c>
      <c r="H18" s="101">
        <v>196</v>
      </c>
      <c r="I18" s="101">
        <v>20</v>
      </c>
      <c r="J18" s="101">
        <v>70</v>
      </c>
      <c r="K18" s="101">
        <v>7</v>
      </c>
      <c r="L18" s="101">
        <v>206</v>
      </c>
      <c r="M18" s="101">
        <v>7794</v>
      </c>
      <c r="N18" s="102">
        <f t="shared" si="0"/>
        <v>9352.7999999999993</v>
      </c>
      <c r="O18" s="101">
        <v>820</v>
      </c>
      <c r="P18" s="101">
        <v>683</v>
      </c>
      <c r="Q18" s="101">
        <v>4575</v>
      </c>
      <c r="R18" s="101">
        <v>5009</v>
      </c>
      <c r="S18" s="101">
        <v>108</v>
      </c>
      <c r="T18" s="101">
        <v>6566</v>
      </c>
      <c r="U18" s="101">
        <v>11587</v>
      </c>
      <c r="V18" s="101">
        <v>256</v>
      </c>
      <c r="W18" s="101">
        <v>2532</v>
      </c>
      <c r="X18" s="101">
        <v>468</v>
      </c>
      <c r="Y18" s="101">
        <v>101</v>
      </c>
      <c r="Z18" s="101">
        <v>2191</v>
      </c>
      <c r="AA18" s="101">
        <v>3718</v>
      </c>
      <c r="AB18" s="101">
        <v>83</v>
      </c>
      <c r="AC18" s="101">
        <v>4068</v>
      </c>
      <c r="AD18" s="101">
        <v>15</v>
      </c>
      <c r="AE18" s="101">
        <v>0</v>
      </c>
      <c r="AF18" s="101">
        <v>426</v>
      </c>
      <c r="AG18" s="101">
        <v>21</v>
      </c>
      <c r="AH18" s="101">
        <v>3</v>
      </c>
      <c r="AI18" s="101">
        <v>1770</v>
      </c>
      <c r="AJ18" s="101">
        <v>95</v>
      </c>
      <c r="AK18" s="101">
        <v>5457</v>
      </c>
      <c r="AL18" s="101">
        <v>149</v>
      </c>
      <c r="AM18" s="101">
        <v>149</v>
      </c>
      <c r="AN18" s="101">
        <v>3784</v>
      </c>
      <c r="AO18" s="101">
        <v>3784</v>
      </c>
      <c r="AP18" s="101">
        <v>34</v>
      </c>
      <c r="AQ18" s="101">
        <v>10</v>
      </c>
      <c r="AR18" s="101">
        <v>1733</v>
      </c>
      <c r="AS18" s="101">
        <v>468</v>
      </c>
      <c r="AT18" s="101">
        <v>61</v>
      </c>
      <c r="AU18" s="101">
        <v>548</v>
      </c>
      <c r="AV18" s="101">
        <v>131</v>
      </c>
      <c r="AW18" s="82">
        <v>2778090</v>
      </c>
    </row>
    <row r="19" spans="1:49" x14ac:dyDescent="0.2">
      <c r="A19" s="18" t="s">
        <v>33</v>
      </c>
      <c r="B19" s="18" t="s">
        <v>17</v>
      </c>
      <c r="C19" s="101">
        <v>1469</v>
      </c>
      <c r="D19" s="101">
        <v>823</v>
      </c>
      <c r="E19" s="101">
        <v>69</v>
      </c>
      <c r="F19" s="101">
        <v>799</v>
      </c>
      <c r="G19" s="101">
        <v>1822</v>
      </c>
      <c r="H19" s="101">
        <v>730</v>
      </c>
      <c r="I19" s="101">
        <v>9</v>
      </c>
      <c r="J19" s="101">
        <v>173</v>
      </c>
      <c r="K19" s="101">
        <v>39</v>
      </c>
      <c r="L19" s="101">
        <v>446</v>
      </c>
      <c r="M19" s="101">
        <v>12937</v>
      </c>
      <c r="N19" s="102">
        <f t="shared" si="0"/>
        <v>15524.4</v>
      </c>
      <c r="O19" s="101">
        <v>2138</v>
      </c>
      <c r="P19" s="101">
        <v>685</v>
      </c>
      <c r="Q19" s="101">
        <v>9892</v>
      </c>
      <c r="R19" s="101">
        <v>9590</v>
      </c>
      <c r="S19" s="101">
        <v>266</v>
      </c>
      <c r="T19" s="101">
        <v>14871</v>
      </c>
      <c r="U19" s="101">
        <v>12496</v>
      </c>
      <c r="V19" s="101">
        <v>439</v>
      </c>
      <c r="W19" s="101">
        <v>6659</v>
      </c>
      <c r="X19" s="101">
        <v>216</v>
      </c>
      <c r="Y19" s="101">
        <v>18</v>
      </c>
      <c r="Z19" s="101">
        <v>1692</v>
      </c>
      <c r="AA19" s="101">
        <v>4650</v>
      </c>
      <c r="AB19" s="101">
        <v>67</v>
      </c>
      <c r="AC19" s="101">
        <v>3276</v>
      </c>
      <c r="AD19" s="101">
        <v>16</v>
      </c>
      <c r="AE19" s="101">
        <v>7</v>
      </c>
      <c r="AF19" s="101">
        <v>1314</v>
      </c>
      <c r="AG19" s="101">
        <v>65</v>
      </c>
      <c r="AH19" s="101">
        <v>75</v>
      </c>
      <c r="AI19" s="101">
        <v>3135</v>
      </c>
      <c r="AJ19" s="101">
        <v>278</v>
      </c>
      <c r="AK19" s="101">
        <v>7229</v>
      </c>
      <c r="AL19" s="101">
        <v>441</v>
      </c>
      <c r="AM19" s="101">
        <v>441</v>
      </c>
      <c r="AN19" s="101">
        <v>6432</v>
      </c>
      <c r="AO19" s="101">
        <v>6432</v>
      </c>
      <c r="AP19" s="101">
        <v>25</v>
      </c>
      <c r="AQ19" s="101">
        <v>129</v>
      </c>
      <c r="AR19" s="101">
        <v>3555</v>
      </c>
      <c r="AS19" s="101">
        <v>541</v>
      </c>
      <c r="AT19" s="101">
        <v>107</v>
      </c>
      <c r="AU19" s="101">
        <v>478</v>
      </c>
      <c r="AV19" s="101">
        <v>267</v>
      </c>
      <c r="AW19" s="82">
        <v>4031149</v>
      </c>
    </row>
    <row r="20" spans="1:49" x14ac:dyDescent="0.2">
      <c r="A20" s="19" t="s">
        <v>34</v>
      </c>
      <c r="B20" s="19" t="s">
        <v>17</v>
      </c>
      <c r="C20" s="101">
        <v>27</v>
      </c>
      <c r="D20" s="101">
        <v>6</v>
      </c>
      <c r="E20" s="101">
        <v>2</v>
      </c>
      <c r="F20" s="101">
        <v>9</v>
      </c>
      <c r="G20" s="101">
        <v>107</v>
      </c>
      <c r="H20" s="101">
        <v>44</v>
      </c>
      <c r="I20" s="101">
        <v>1</v>
      </c>
      <c r="J20" s="101">
        <v>7</v>
      </c>
      <c r="K20" s="101">
        <v>3</v>
      </c>
      <c r="L20" s="101">
        <v>21</v>
      </c>
      <c r="M20" s="101">
        <v>396</v>
      </c>
      <c r="N20" s="102">
        <f t="shared" si="0"/>
        <v>475.2</v>
      </c>
      <c r="O20" s="101">
        <v>85</v>
      </c>
      <c r="P20" s="101">
        <v>39</v>
      </c>
      <c r="Q20" s="101">
        <v>423</v>
      </c>
      <c r="R20" s="101">
        <v>182</v>
      </c>
      <c r="S20" s="101">
        <v>26</v>
      </c>
      <c r="T20" s="101">
        <v>755</v>
      </c>
      <c r="U20" s="101">
        <v>648</v>
      </c>
      <c r="V20" s="101">
        <v>18</v>
      </c>
      <c r="W20" s="101">
        <v>212</v>
      </c>
      <c r="X20" s="101">
        <v>18</v>
      </c>
      <c r="Y20" s="101">
        <v>4</v>
      </c>
      <c r="Z20" s="101">
        <v>122</v>
      </c>
      <c r="AA20" s="101">
        <v>236</v>
      </c>
      <c r="AB20" s="101">
        <v>12</v>
      </c>
      <c r="AC20" s="101">
        <v>214</v>
      </c>
      <c r="AD20" s="101">
        <v>0</v>
      </c>
      <c r="AE20" s="101">
        <v>0</v>
      </c>
      <c r="AF20" s="101">
        <v>57</v>
      </c>
      <c r="AG20" s="101">
        <v>2</v>
      </c>
      <c r="AH20" s="101">
        <v>0</v>
      </c>
      <c r="AI20" s="101">
        <v>100</v>
      </c>
      <c r="AJ20" s="101">
        <v>23</v>
      </c>
      <c r="AK20" s="101">
        <v>302</v>
      </c>
      <c r="AL20" s="101">
        <v>10</v>
      </c>
      <c r="AM20" s="101">
        <v>10</v>
      </c>
      <c r="AN20" s="101">
        <v>365</v>
      </c>
      <c r="AO20" s="100">
        <v>328</v>
      </c>
      <c r="AP20" s="101">
        <v>0</v>
      </c>
      <c r="AQ20" s="101">
        <v>0</v>
      </c>
      <c r="AR20" s="101">
        <v>114</v>
      </c>
      <c r="AS20" s="101">
        <v>26</v>
      </c>
      <c r="AT20" s="101">
        <v>2</v>
      </c>
      <c r="AU20" s="101">
        <v>36</v>
      </c>
      <c r="AV20" s="101">
        <v>10</v>
      </c>
      <c r="AW20" s="82">
        <v>222008</v>
      </c>
    </row>
    <row r="21" spans="1:49" x14ac:dyDescent="0.2">
      <c r="A21" s="20" t="s">
        <v>35</v>
      </c>
      <c r="B21" s="20" t="s">
        <v>15</v>
      </c>
      <c r="C21" s="101">
        <v>83</v>
      </c>
      <c r="D21" s="101">
        <v>2</v>
      </c>
      <c r="E21" s="101">
        <v>1</v>
      </c>
      <c r="F21" s="101">
        <v>2</v>
      </c>
      <c r="G21" s="101">
        <v>100</v>
      </c>
      <c r="H21" s="101">
        <v>30</v>
      </c>
      <c r="I21" s="101">
        <v>0</v>
      </c>
      <c r="J21" s="101">
        <v>12</v>
      </c>
      <c r="K21" s="101">
        <v>3</v>
      </c>
      <c r="L21" s="101">
        <v>9</v>
      </c>
      <c r="M21" s="101">
        <v>1838</v>
      </c>
      <c r="N21" s="102">
        <f t="shared" si="0"/>
        <v>2205.6</v>
      </c>
      <c r="O21" s="101">
        <v>123</v>
      </c>
      <c r="P21" s="101">
        <v>52</v>
      </c>
      <c r="Q21" s="101">
        <v>1413</v>
      </c>
      <c r="R21" s="101">
        <v>835</v>
      </c>
      <c r="S21" s="101">
        <v>7</v>
      </c>
      <c r="T21" s="101">
        <v>1760</v>
      </c>
      <c r="U21" s="101">
        <v>1493</v>
      </c>
      <c r="V21" s="101">
        <v>29</v>
      </c>
      <c r="W21" s="101">
        <v>195</v>
      </c>
      <c r="X21" s="101">
        <v>32</v>
      </c>
      <c r="Y21" s="101">
        <v>5</v>
      </c>
      <c r="Z21" s="101">
        <v>282</v>
      </c>
      <c r="AA21" s="101">
        <v>1076</v>
      </c>
      <c r="AB21" s="101">
        <v>6</v>
      </c>
      <c r="AC21" s="101">
        <v>153</v>
      </c>
      <c r="AD21" s="101">
        <v>0</v>
      </c>
      <c r="AE21" s="101">
        <v>0</v>
      </c>
      <c r="AF21" s="101">
        <v>57</v>
      </c>
      <c r="AG21" s="101">
        <v>3</v>
      </c>
      <c r="AH21" s="101">
        <v>0</v>
      </c>
      <c r="AI21" s="101">
        <v>404</v>
      </c>
      <c r="AJ21" s="101">
        <v>0</v>
      </c>
      <c r="AK21" s="101">
        <v>345</v>
      </c>
      <c r="AL21" s="101">
        <v>37</v>
      </c>
      <c r="AM21" s="101">
        <v>37</v>
      </c>
      <c r="AN21" s="101">
        <v>619</v>
      </c>
      <c r="AO21" s="101">
        <v>619</v>
      </c>
      <c r="AP21" s="101">
        <v>1</v>
      </c>
      <c r="AQ21" s="101">
        <v>2</v>
      </c>
      <c r="AR21" s="101">
        <v>202</v>
      </c>
      <c r="AS21" s="101">
        <v>105</v>
      </c>
      <c r="AT21" s="101">
        <v>1</v>
      </c>
      <c r="AU21" s="101">
        <v>222</v>
      </c>
      <c r="AV21" s="101">
        <v>9</v>
      </c>
      <c r="AW21" s="82">
        <v>368373</v>
      </c>
    </row>
    <row r="22" spans="1:49" x14ac:dyDescent="0.2">
      <c r="A22" s="21" t="s">
        <v>36</v>
      </c>
      <c r="B22" s="21" t="s">
        <v>17</v>
      </c>
      <c r="C22" s="101">
        <v>42</v>
      </c>
      <c r="D22" s="101">
        <v>17</v>
      </c>
      <c r="E22" s="101">
        <v>3</v>
      </c>
      <c r="F22" s="101">
        <v>16</v>
      </c>
      <c r="G22" s="101">
        <v>119</v>
      </c>
      <c r="H22" s="101">
        <v>41</v>
      </c>
      <c r="I22" s="101">
        <v>0</v>
      </c>
      <c r="J22" s="101">
        <v>5</v>
      </c>
      <c r="K22" s="101">
        <v>2</v>
      </c>
      <c r="L22" s="101">
        <v>32</v>
      </c>
      <c r="M22" s="101">
        <v>579</v>
      </c>
      <c r="N22" s="102">
        <f t="shared" si="0"/>
        <v>694.8</v>
      </c>
      <c r="O22" s="101">
        <v>68</v>
      </c>
      <c r="P22" s="101">
        <v>72</v>
      </c>
      <c r="Q22" s="101">
        <v>442</v>
      </c>
      <c r="R22" s="101">
        <v>414</v>
      </c>
      <c r="S22" s="101">
        <v>30</v>
      </c>
      <c r="T22" s="101">
        <v>629</v>
      </c>
      <c r="U22" s="101">
        <v>778</v>
      </c>
      <c r="V22" s="101">
        <v>20</v>
      </c>
      <c r="W22" s="101">
        <v>309</v>
      </c>
      <c r="X22" s="101">
        <v>33</v>
      </c>
      <c r="Y22" s="101">
        <v>5</v>
      </c>
      <c r="Z22" s="101">
        <v>143</v>
      </c>
      <c r="AA22" s="101">
        <v>182</v>
      </c>
      <c r="AB22" s="101">
        <v>11</v>
      </c>
      <c r="AC22" s="101">
        <v>236</v>
      </c>
      <c r="AD22" s="101">
        <v>0</v>
      </c>
      <c r="AE22" s="101">
        <v>0</v>
      </c>
      <c r="AF22" s="101">
        <v>58</v>
      </c>
      <c r="AG22" s="101">
        <v>2</v>
      </c>
      <c r="AH22" s="101">
        <v>7</v>
      </c>
      <c r="AI22" s="101">
        <v>132</v>
      </c>
      <c r="AJ22" s="101">
        <v>6</v>
      </c>
      <c r="AK22" s="101">
        <v>409</v>
      </c>
      <c r="AL22" s="101">
        <v>4</v>
      </c>
      <c r="AM22" s="101">
        <v>4</v>
      </c>
      <c r="AN22" s="101">
        <v>344</v>
      </c>
      <c r="AO22" s="101">
        <v>344</v>
      </c>
      <c r="AP22" s="101">
        <v>1</v>
      </c>
      <c r="AQ22" s="101">
        <v>11</v>
      </c>
      <c r="AR22" s="101">
        <v>99</v>
      </c>
      <c r="AS22" s="101">
        <v>11</v>
      </c>
      <c r="AT22" s="101">
        <v>3</v>
      </c>
      <c r="AU22" s="101">
        <v>18</v>
      </c>
      <c r="AV22" s="101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101">
        <v>1812</v>
      </c>
      <c r="D23" s="101">
        <v>629</v>
      </c>
      <c r="E23" s="101">
        <v>104</v>
      </c>
      <c r="F23" s="101">
        <v>616</v>
      </c>
      <c r="G23" s="101">
        <v>3899</v>
      </c>
      <c r="H23" s="101">
        <v>1681</v>
      </c>
      <c r="I23" s="101">
        <v>31</v>
      </c>
      <c r="J23" s="101">
        <v>1154</v>
      </c>
      <c r="K23" s="101">
        <v>67</v>
      </c>
      <c r="L23" s="101">
        <v>1004</v>
      </c>
      <c r="M23" s="101">
        <v>24545</v>
      </c>
      <c r="N23" s="102">
        <f t="shared" si="0"/>
        <v>29454</v>
      </c>
      <c r="O23" s="101">
        <v>2143</v>
      </c>
      <c r="P23" s="101">
        <v>1961</v>
      </c>
      <c r="Q23" s="101">
        <v>12970</v>
      </c>
      <c r="R23" s="101">
        <v>8082</v>
      </c>
      <c r="S23" s="101">
        <v>407</v>
      </c>
      <c r="T23" s="101">
        <v>41086</v>
      </c>
      <c r="U23" s="101">
        <v>25631</v>
      </c>
      <c r="V23" s="101">
        <v>197</v>
      </c>
      <c r="W23" s="101">
        <v>5368</v>
      </c>
      <c r="X23" s="101">
        <v>1541</v>
      </c>
      <c r="Y23" s="101">
        <v>299</v>
      </c>
      <c r="Z23" s="101">
        <v>7166</v>
      </c>
      <c r="AA23" s="101">
        <v>15851</v>
      </c>
      <c r="AB23" s="101">
        <v>209</v>
      </c>
      <c r="AC23" s="101">
        <v>6070</v>
      </c>
      <c r="AD23" s="101">
        <v>55</v>
      </c>
      <c r="AE23" s="101">
        <v>25</v>
      </c>
      <c r="AF23" s="101">
        <v>1074</v>
      </c>
      <c r="AG23" s="101">
        <v>29</v>
      </c>
      <c r="AH23" s="101">
        <v>2</v>
      </c>
      <c r="AI23" s="101">
        <v>6223</v>
      </c>
      <c r="AJ23" s="101">
        <v>34</v>
      </c>
      <c r="AK23" s="101">
        <v>15893</v>
      </c>
      <c r="AL23" s="101">
        <v>405</v>
      </c>
      <c r="AM23" s="101">
        <v>405</v>
      </c>
      <c r="AN23" s="101">
        <v>14046</v>
      </c>
      <c r="AO23" s="101">
        <v>14046</v>
      </c>
      <c r="AP23" s="101">
        <v>32</v>
      </c>
      <c r="AQ23" s="101">
        <v>29</v>
      </c>
      <c r="AR23" s="101">
        <v>2316</v>
      </c>
      <c r="AS23" s="101">
        <v>2196</v>
      </c>
      <c r="AT23" s="101">
        <v>34</v>
      </c>
      <c r="AU23" s="101">
        <v>2933</v>
      </c>
      <c r="AV23" s="101">
        <v>485</v>
      </c>
      <c r="AW23" s="82">
        <v>3468566</v>
      </c>
    </row>
    <row r="24" spans="1:49" x14ac:dyDescent="0.2">
      <c r="A24" s="23" t="s">
        <v>38</v>
      </c>
      <c r="B24" s="23" t="s">
        <v>15</v>
      </c>
      <c r="C24" s="101">
        <v>23</v>
      </c>
      <c r="D24" s="101">
        <v>3</v>
      </c>
      <c r="E24" s="101">
        <v>3</v>
      </c>
      <c r="F24" s="101">
        <v>6</v>
      </c>
      <c r="G24" s="101">
        <v>20</v>
      </c>
      <c r="H24" s="101">
        <v>11</v>
      </c>
      <c r="I24" s="101">
        <v>0</v>
      </c>
      <c r="J24" s="101">
        <v>8</v>
      </c>
      <c r="K24" s="101">
        <v>1</v>
      </c>
      <c r="L24" s="101">
        <v>9</v>
      </c>
      <c r="M24" s="101">
        <v>554</v>
      </c>
      <c r="N24" s="102">
        <f t="shared" si="0"/>
        <v>664.8</v>
      </c>
      <c r="O24" s="101">
        <v>110</v>
      </c>
      <c r="P24" s="101">
        <v>29</v>
      </c>
      <c r="Q24" s="101">
        <v>220</v>
      </c>
      <c r="R24" s="101">
        <v>136</v>
      </c>
      <c r="S24" s="101">
        <v>34</v>
      </c>
      <c r="T24" s="101">
        <v>652</v>
      </c>
      <c r="U24" s="101">
        <v>399</v>
      </c>
      <c r="V24" s="101">
        <v>14</v>
      </c>
      <c r="W24" s="101">
        <v>88</v>
      </c>
      <c r="X24" s="101">
        <v>28</v>
      </c>
      <c r="Y24" s="101">
        <v>5</v>
      </c>
      <c r="Z24" s="101">
        <v>143</v>
      </c>
      <c r="AA24" s="101">
        <v>450</v>
      </c>
      <c r="AB24" s="101">
        <v>2</v>
      </c>
      <c r="AC24" s="101">
        <v>230</v>
      </c>
      <c r="AD24" s="101">
        <v>5</v>
      </c>
      <c r="AE24" s="101">
        <v>0</v>
      </c>
      <c r="AF24" s="101">
        <v>20</v>
      </c>
      <c r="AG24" s="101">
        <v>3</v>
      </c>
      <c r="AH24" s="101">
        <v>0</v>
      </c>
      <c r="AI24" s="101">
        <v>83</v>
      </c>
      <c r="AJ24" s="101">
        <v>2</v>
      </c>
      <c r="AK24" s="101">
        <v>138</v>
      </c>
      <c r="AL24" s="101">
        <v>16</v>
      </c>
      <c r="AM24" s="101">
        <v>16</v>
      </c>
      <c r="AN24" s="101">
        <v>238</v>
      </c>
      <c r="AO24" s="101">
        <v>238</v>
      </c>
      <c r="AP24" s="101">
        <v>1</v>
      </c>
      <c r="AQ24" s="101">
        <v>0</v>
      </c>
      <c r="AR24" s="101">
        <v>101</v>
      </c>
      <c r="AS24" s="101">
        <v>122</v>
      </c>
      <c r="AT24" s="101">
        <v>0</v>
      </c>
      <c r="AU24" s="101">
        <v>101</v>
      </c>
      <c r="AV24" s="101">
        <v>6</v>
      </c>
      <c r="AW24" s="82">
        <v>1289429</v>
      </c>
    </row>
    <row r="25" spans="1:49" x14ac:dyDescent="0.2">
      <c r="A25" s="24" t="s">
        <v>39</v>
      </c>
      <c r="B25" s="24" t="s">
        <v>17</v>
      </c>
      <c r="C25" s="101">
        <v>16</v>
      </c>
      <c r="D25" s="101">
        <v>13</v>
      </c>
      <c r="E25" s="101">
        <v>1</v>
      </c>
      <c r="F25" s="101">
        <v>12</v>
      </c>
      <c r="G25" s="101">
        <v>97</v>
      </c>
      <c r="H25" s="101">
        <v>42</v>
      </c>
      <c r="I25" s="101">
        <v>4</v>
      </c>
      <c r="J25" s="101">
        <v>15</v>
      </c>
      <c r="K25" s="101">
        <v>3</v>
      </c>
      <c r="L25" s="101">
        <v>17</v>
      </c>
      <c r="M25" s="101">
        <v>740</v>
      </c>
      <c r="N25" s="102">
        <f t="shared" si="0"/>
        <v>888</v>
      </c>
      <c r="O25" s="101">
        <v>91</v>
      </c>
      <c r="P25" s="101">
        <v>90</v>
      </c>
      <c r="Q25" s="101">
        <v>565</v>
      </c>
      <c r="R25" s="101">
        <v>395</v>
      </c>
      <c r="S25" s="101">
        <v>38</v>
      </c>
      <c r="T25" s="101">
        <v>815</v>
      </c>
      <c r="U25" s="101">
        <v>1112</v>
      </c>
      <c r="V25" s="101">
        <v>28</v>
      </c>
      <c r="W25" s="101">
        <v>264</v>
      </c>
      <c r="X25" s="101">
        <v>33</v>
      </c>
      <c r="Y25" s="101">
        <v>5</v>
      </c>
      <c r="Z25" s="101">
        <v>99</v>
      </c>
      <c r="AA25" s="101">
        <v>223</v>
      </c>
      <c r="AB25" s="101">
        <v>4</v>
      </c>
      <c r="AC25" s="101">
        <v>199</v>
      </c>
      <c r="AD25" s="101">
        <v>6</v>
      </c>
      <c r="AE25" s="101">
        <v>0</v>
      </c>
      <c r="AF25" s="101">
        <v>18</v>
      </c>
      <c r="AG25" s="101">
        <v>2</v>
      </c>
      <c r="AH25" s="101">
        <v>0</v>
      </c>
      <c r="AI25" s="101">
        <v>210</v>
      </c>
      <c r="AJ25" s="101">
        <v>2</v>
      </c>
      <c r="AK25" s="101">
        <v>400</v>
      </c>
      <c r="AL25" s="101">
        <v>1</v>
      </c>
      <c r="AM25" s="101">
        <v>1</v>
      </c>
      <c r="AN25" s="101">
        <v>497</v>
      </c>
      <c r="AO25" s="101">
        <v>497</v>
      </c>
      <c r="AP25" s="101">
        <v>0</v>
      </c>
      <c r="AQ25" s="101">
        <v>0</v>
      </c>
      <c r="AR25" s="101">
        <v>148</v>
      </c>
      <c r="AS25" s="101">
        <v>8</v>
      </c>
      <c r="AT25" s="101">
        <v>0</v>
      </c>
      <c r="AU25" s="101">
        <v>36</v>
      </c>
      <c r="AV25" s="101">
        <v>8</v>
      </c>
      <c r="AW25" s="82">
        <v>519776</v>
      </c>
    </row>
    <row r="26" spans="1:49" x14ac:dyDescent="0.2">
      <c r="A26" s="25" t="s">
        <v>40</v>
      </c>
      <c r="B26" s="25" t="s">
        <v>17</v>
      </c>
      <c r="C26" s="101">
        <v>218</v>
      </c>
      <c r="D26" s="101">
        <v>68</v>
      </c>
      <c r="E26" s="101">
        <v>31</v>
      </c>
      <c r="F26" s="101">
        <v>95</v>
      </c>
      <c r="G26" s="101">
        <v>428</v>
      </c>
      <c r="H26" s="101">
        <v>60</v>
      </c>
      <c r="I26" s="101">
        <v>3</v>
      </c>
      <c r="J26" s="101">
        <v>61</v>
      </c>
      <c r="K26" s="101">
        <v>5</v>
      </c>
      <c r="L26" s="101">
        <v>31</v>
      </c>
      <c r="M26" s="101">
        <v>2502</v>
      </c>
      <c r="N26" s="102">
        <f t="shared" si="0"/>
        <v>3002.4</v>
      </c>
      <c r="O26" s="101">
        <v>284</v>
      </c>
      <c r="P26" s="101">
        <v>806</v>
      </c>
      <c r="Q26" s="101">
        <v>2133</v>
      </c>
      <c r="R26" s="101">
        <v>1813</v>
      </c>
      <c r="S26" s="101">
        <v>53</v>
      </c>
      <c r="T26" s="101">
        <v>3334</v>
      </c>
      <c r="U26" s="101">
        <v>2480</v>
      </c>
      <c r="V26" s="101">
        <v>52</v>
      </c>
      <c r="W26" s="101">
        <v>854</v>
      </c>
      <c r="X26" s="101">
        <v>92</v>
      </c>
      <c r="Y26" s="101">
        <v>10</v>
      </c>
      <c r="Z26" s="101">
        <v>808</v>
      </c>
      <c r="AA26" s="101">
        <v>1502</v>
      </c>
      <c r="AB26" s="101">
        <v>23</v>
      </c>
      <c r="AC26" s="101">
        <v>840</v>
      </c>
      <c r="AD26" s="101">
        <v>5</v>
      </c>
      <c r="AE26" s="101">
        <v>0</v>
      </c>
      <c r="AF26" s="101">
        <v>213</v>
      </c>
      <c r="AG26" s="101">
        <v>2</v>
      </c>
      <c r="AH26" s="101">
        <v>7</v>
      </c>
      <c r="AI26" s="101">
        <v>730</v>
      </c>
      <c r="AJ26" s="101">
        <v>70</v>
      </c>
      <c r="AK26" s="101">
        <v>1826</v>
      </c>
      <c r="AL26" s="101">
        <v>83</v>
      </c>
      <c r="AM26" s="101">
        <v>83</v>
      </c>
      <c r="AN26" s="101">
        <v>1309</v>
      </c>
      <c r="AO26" s="101">
        <v>1309</v>
      </c>
      <c r="AP26" s="101">
        <v>6</v>
      </c>
      <c r="AQ26" s="101">
        <v>13</v>
      </c>
      <c r="AR26" s="101">
        <v>460</v>
      </c>
      <c r="AS26" s="101">
        <v>163</v>
      </c>
      <c r="AT26" s="101">
        <v>2</v>
      </c>
      <c r="AU26" s="101">
        <v>166</v>
      </c>
      <c r="AV26" s="101">
        <v>81</v>
      </c>
      <c r="AW26" s="82">
        <v>1996934</v>
      </c>
    </row>
    <row r="27" spans="1:49" x14ac:dyDescent="0.2">
      <c r="A27" s="26" t="s">
        <v>41</v>
      </c>
      <c r="B27" s="26" t="s">
        <v>15</v>
      </c>
      <c r="C27" s="101">
        <v>15</v>
      </c>
      <c r="D27" s="101">
        <v>3</v>
      </c>
      <c r="E27" s="101">
        <v>0</v>
      </c>
      <c r="F27" s="101">
        <v>13</v>
      </c>
      <c r="G27" s="101">
        <v>74</v>
      </c>
      <c r="H27" s="101">
        <v>32</v>
      </c>
      <c r="I27" s="101">
        <v>3</v>
      </c>
      <c r="J27" s="101">
        <v>8</v>
      </c>
      <c r="K27" s="101">
        <v>21</v>
      </c>
      <c r="L27" s="101">
        <v>66</v>
      </c>
      <c r="M27" s="101">
        <v>2483</v>
      </c>
      <c r="N27" s="102">
        <f t="shared" si="0"/>
        <v>2979.6</v>
      </c>
      <c r="O27" s="101">
        <v>266</v>
      </c>
      <c r="P27" s="101">
        <v>490</v>
      </c>
      <c r="Q27" s="101">
        <v>945</v>
      </c>
      <c r="R27" s="101">
        <v>1402</v>
      </c>
      <c r="S27" s="101">
        <v>29</v>
      </c>
      <c r="T27" s="101">
        <v>1314</v>
      </c>
      <c r="U27" s="101">
        <v>4255</v>
      </c>
      <c r="V27" s="101">
        <v>42</v>
      </c>
      <c r="W27" s="101">
        <v>576</v>
      </c>
      <c r="X27" s="101">
        <v>147</v>
      </c>
      <c r="Y27" s="101">
        <v>45</v>
      </c>
      <c r="Z27" s="101">
        <v>808</v>
      </c>
      <c r="AA27" s="101">
        <v>687</v>
      </c>
      <c r="AB27" s="101">
        <v>15</v>
      </c>
      <c r="AC27" s="101">
        <v>482</v>
      </c>
      <c r="AD27" s="101">
        <v>0</v>
      </c>
      <c r="AE27" s="101">
        <v>0</v>
      </c>
      <c r="AF27" s="101">
        <v>4</v>
      </c>
      <c r="AG27" s="101">
        <v>0</v>
      </c>
      <c r="AH27" s="101">
        <v>0</v>
      </c>
      <c r="AI27" s="101">
        <v>191</v>
      </c>
      <c r="AJ27" s="101">
        <v>0</v>
      </c>
      <c r="AK27" s="101">
        <v>1406</v>
      </c>
      <c r="AL27" s="101">
        <v>3</v>
      </c>
      <c r="AM27" s="101">
        <v>3</v>
      </c>
      <c r="AN27" s="101">
        <v>2879</v>
      </c>
      <c r="AO27" s="100">
        <v>2735</v>
      </c>
      <c r="AP27" s="101">
        <v>0</v>
      </c>
      <c r="AQ27" s="101">
        <v>0</v>
      </c>
      <c r="AR27" s="101">
        <v>624</v>
      </c>
      <c r="AS27" s="101">
        <v>68</v>
      </c>
      <c r="AT27" s="101">
        <v>1</v>
      </c>
      <c r="AU27" s="101">
        <v>242</v>
      </c>
      <c r="AV27" s="101">
        <v>0</v>
      </c>
      <c r="AW27" s="82">
        <v>527179</v>
      </c>
    </row>
    <row r="28" spans="1:49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1">
        <v>14</v>
      </c>
      <c r="N28" s="102">
        <f t="shared" si="0"/>
        <v>16.8</v>
      </c>
      <c r="O28" s="101">
        <v>3</v>
      </c>
      <c r="P28" s="101">
        <v>0</v>
      </c>
      <c r="Q28" s="101">
        <v>14</v>
      </c>
      <c r="R28" s="101">
        <v>10</v>
      </c>
      <c r="S28" s="101">
        <v>0</v>
      </c>
      <c r="T28" s="101">
        <v>29</v>
      </c>
      <c r="U28" s="101">
        <v>9</v>
      </c>
      <c r="V28" s="101">
        <v>0</v>
      </c>
      <c r="W28" s="101">
        <v>1</v>
      </c>
      <c r="X28" s="101">
        <v>0</v>
      </c>
      <c r="Y28" s="101">
        <v>0</v>
      </c>
      <c r="Z28" s="101">
        <v>4</v>
      </c>
      <c r="AA28" s="101">
        <v>7</v>
      </c>
      <c r="AB28" s="101">
        <v>0</v>
      </c>
      <c r="AC28" s="101">
        <v>4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0</v>
      </c>
      <c r="AK28" s="101">
        <v>6</v>
      </c>
      <c r="AL28" s="101">
        <v>2</v>
      </c>
      <c r="AM28" s="101">
        <v>2</v>
      </c>
      <c r="AN28" s="101">
        <v>5</v>
      </c>
      <c r="AO28" s="101">
        <v>5</v>
      </c>
      <c r="AP28" s="101">
        <v>0</v>
      </c>
      <c r="AQ28" s="101">
        <v>0</v>
      </c>
      <c r="AR28" s="101">
        <v>2</v>
      </c>
      <c r="AS28" s="101">
        <v>2</v>
      </c>
      <c r="AT28" s="101">
        <v>0</v>
      </c>
      <c r="AU28" s="101">
        <v>2</v>
      </c>
      <c r="AV28" s="101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101">
        <v>57</v>
      </c>
      <c r="D29" s="101">
        <v>42</v>
      </c>
      <c r="E29" s="101">
        <v>0</v>
      </c>
      <c r="F29" s="101">
        <v>28</v>
      </c>
      <c r="G29" s="101">
        <v>128</v>
      </c>
      <c r="H29" s="101">
        <v>24</v>
      </c>
      <c r="I29" s="101">
        <v>1</v>
      </c>
      <c r="J29" s="101">
        <v>7</v>
      </c>
      <c r="K29" s="101">
        <v>0</v>
      </c>
      <c r="L29" s="101">
        <v>12</v>
      </c>
      <c r="M29" s="101">
        <v>428</v>
      </c>
      <c r="N29" s="102">
        <f t="shared" si="0"/>
        <v>513.6</v>
      </c>
      <c r="O29" s="101">
        <v>21</v>
      </c>
      <c r="P29" s="101">
        <v>24</v>
      </c>
      <c r="Q29" s="101">
        <v>347</v>
      </c>
      <c r="R29" s="101">
        <v>126</v>
      </c>
      <c r="S29" s="101">
        <v>4</v>
      </c>
      <c r="T29" s="101">
        <v>488</v>
      </c>
      <c r="U29" s="101">
        <v>462</v>
      </c>
      <c r="V29" s="101">
        <v>7</v>
      </c>
      <c r="W29" s="101">
        <v>90</v>
      </c>
      <c r="X29" s="101">
        <v>17</v>
      </c>
      <c r="Y29" s="101">
        <v>0</v>
      </c>
      <c r="Z29" s="101">
        <v>79</v>
      </c>
      <c r="AA29" s="101">
        <v>122</v>
      </c>
      <c r="AB29" s="101">
        <v>13</v>
      </c>
      <c r="AC29" s="101">
        <v>106</v>
      </c>
      <c r="AD29" s="101">
        <v>0</v>
      </c>
      <c r="AE29" s="101">
        <v>0</v>
      </c>
      <c r="AF29" s="101">
        <v>55</v>
      </c>
      <c r="AG29" s="101">
        <v>0</v>
      </c>
      <c r="AH29" s="101">
        <v>2</v>
      </c>
      <c r="AI29" s="101">
        <v>222</v>
      </c>
      <c r="AJ29" s="101">
        <v>8</v>
      </c>
      <c r="AK29" s="101">
        <v>408</v>
      </c>
      <c r="AL29" s="101">
        <v>5</v>
      </c>
      <c r="AM29" s="101">
        <v>5</v>
      </c>
      <c r="AN29" s="101">
        <v>256</v>
      </c>
      <c r="AO29" s="101">
        <v>256</v>
      </c>
      <c r="AP29" s="101">
        <v>5</v>
      </c>
      <c r="AQ29" s="101">
        <v>1</v>
      </c>
      <c r="AR29" s="101">
        <v>108</v>
      </c>
      <c r="AS29" s="101">
        <v>88</v>
      </c>
      <c r="AT29" s="101">
        <v>0</v>
      </c>
      <c r="AU29" s="101">
        <v>97</v>
      </c>
      <c r="AV29" s="101">
        <v>9</v>
      </c>
      <c r="AW29" s="82">
        <v>82154</v>
      </c>
    </row>
    <row r="30" spans="1:49" x14ac:dyDescent="0.2">
      <c r="A30" s="29" t="s">
        <v>44</v>
      </c>
      <c r="B30" s="29" t="s">
        <v>15</v>
      </c>
      <c r="C30" s="101">
        <v>89</v>
      </c>
      <c r="D30" s="101">
        <v>21</v>
      </c>
      <c r="E30" s="101">
        <v>13</v>
      </c>
      <c r="F30" s="101">
        <v>27</v>
      </c>
      <c r="G30" s="101">
        <v>150</v>
      </c>
      <c r="H30" s="101">
        <v>48</v>
      </c>
      <c r="I30" s="101">
        <v>1</v>
      </c>
      <c r="J30" s="101">
        <v>38</v>
      </c>
      <c r="K30" s="101">
        <v>1</v>
      </c>
      <c r="L30" s="101">
        <v>49</v>
      </c>
      <c r="M30" s="101">
        <v>1131</v>
      </c>
      <c r="N30" s="102">
        <f t="shared" si="0"/>
        <v>1357.2</v>
      </c>
      <c r="O30" s="101">
        <v>128</v>
      </c>
      <c r="P30" s="101">
        <v>71</v>
      </c>
      <c r="Q30" s="101">
        <v>971</v>
      </c>
      <c r="R30" s="101">
        <v>592</v>
      </c>
      <c r="S30" s="101">
        <v>12</v>
      </c>
      <c r="T30" s="101">
        <v>1593</v>
      </c>
      <c r="U30" s="101">
        <v>1075</v>
      </c>
      <c r="V30" s="101">
        <v>32</v>
      </c>
      <c r="W30" s="101">
        <v>296</v>
      </c>
      <c r="X30" s="101">
        <v>40</v>
      </c>
      <c r="Y30" s="101">
        <v>6</v>
      </c>
      <c r="Z30" s="101">
        <v>257</v>
      </c>
      <c r="AA30" s="101">
        <v>825</v>
      </c>
      <c r="AB30" s="101">
        <v>5</v>
      </c>
      <c r="AC30" s="101">
        <v>328</v>
      </c>
      <c r="AD30" s="101">
        <v>3</v>
      </c>
      <c r="AE30" s="101">
        <v>0</v>
      </c>
      <c r="AF30" s="101">
        <v>69</v>
      </c>
      <c r="AG30" s="101">
        <v>0</v>
      </c>
      <c r="AH30" s="101">
        <v>0</v>
      </c>
      <c r="AI30" s="101">
        <v>265</v>
      </c>
      <c r="AJ30" s="101">
        <v>5</v>
      </c>
      <c r="AK30" s="101">
        <v>540</v>
      </c>
      <c r="AL30" s="101">
        <v>21</v>
      </c>
      <c r="AM30" s="101">
        <v>21</v>
      </c>
      <c r="AN30" s="101">
        <v>565</v>
      </c>
      <c r="AO30" s="101">
        <v>565</v>
      </c>
      <c r="AP30" s="101">
        <v>11</v>
      </c>
      <c r="AQ30" s="101">
        <v>0</v>
      </c>
      <c r="AR30" s="101">
        <v>219</v>
      </c>
      <c r="AS30" s="101">
        <v>227</v>
      </c>
      <c r="AT30" s="101">
        <v>2</v>
      </c>
      <c r="AU30" s="101">
        <v>168</v>
      </c>
      <c r="AV30" s="101">
        <v>38</v>
      </c>
      <c r="AW30" s="82">
        <v>434059</v>
      </c>
    </row>
    <row r="31" spans="1:49" x14ac:dyDescent="0.2">
      <c r="A31" s="30" t="s">
        <v>45</v>
      </c>
      <c r="B31" s="30" t="s">
        <v>22</v>
      </c>
      <c r="C31" s="101">
        <v>80</v>
      </c>
      <c r="D31" s="101">
        <v>22</v>
      </c>
      <c r="E31" s="101">
        <v>28</v>
      </c>
      <c r="F31" s="101">
        <v>58</v>
      </c>
      <c r="G31" s="101">
        <v>222</v>
      </c>
      <c r="H31" s="101">
        <v>90</v>
      </c>
      <c r="I31" s="101">
        <v>0</v>
      </c>
      <c r="J31" s="101">
        <v>55</v>
      </c>
      <c r="K31" s="101">
        <v>8</v>
      </c>
      <c r="L31" s="101">
        <v>64</v>
      </c>
      <c r="M31" s="101">
        <v>2015</v>
      </c>
      <c r="N31" s="102">
        <f t="shared" si="0"/>
        <v>2418</v>
      </c>
      <c r="O31" s="101">
        <v>172</v>
      </c>
      <c r="P31" s="101">
        <v>133</v>
      </c>
      <c r="Q31" s="101">
        <v>1408</v>
      </c>
      <c r="R31" s="101">
        <v>670</v>
      </c>
      <c r="S31" s="101">
        <v>34</v>
      </c>
      <c r="T31" s="101">
        <v>2885</v>
      </c>
      <c r="U31" s="101">
        <v>2334</v>
      </c>
      <c r="V31" s="101">
        <v>41</v>
      </c>
      <c r="W31" s="101">
        <v>439</v>
      </c>
      <c r="X31" s="101">
        <v>50</v>
      </c>
      <c r="Y31" s="101">
        <v>19</v>
      </c>
      <c r="Z31" s="101">
        <v>381</v>
      </c>
      <c r="AA31" s="101">
        <v>1162</v>
      </c>
      <c r="AB31" s="101">
        <v>18</v>
      </c>
      <c r="AC31" s="101">
        <v>533</v>
      </c>
      <c r="AD31" s="101">
        <v>2</v>
      </c>
      <c r="AE31" s="101">
        <v>0</v>
      </c>
      <c r="AF31" s="101">
        <v>44</v>
      </c>
      <c r="AG31" s="101">
        <v>1</v>
      </c>
      <c r="AH31" s="101">
        <v>0</v>
      </c>
      <c r="AI31" s="101">
        <v>406</v>
      </c>
      <c r="AJ31" s="101">
        <v>17</v>
      </c>
      <c r="AK31" s="101">
        <v>1178</v>
      </c>
      <c r="AL31" s="101">
        <v>21</v>
      </c>
      <c r="AM31" s="101">
        <v>21</v>
      </c>
      <c r="AN31" s="101">
        <v>1200</v>
      </c>
      <c r="AO31" s="101">
        <v>1200</v>
      </c>
      <c r="AP31" s="101">
        <v>3</v>
      </c>
      <c r="AQ31" s="101">
        <v>3</v>
      </c>
      <c r="AR31" s="101">
        <v>278</v>
      </c>
      <c r="AS31" s="101">
        <v>66</v>
      </c>
      <c r="AT31" s="101">
        <v>3</v>
      </c>
      <c r="AU31" s="101">
        <v>195</v>
      </c>
      <c r="AV31" s="101">
        <v>58</v>
      </c>
      <c r="AW31" s="82">
        <v>1424533</v>
      </c>
    </row>
    <row r="32" spans="1:49" x14ac:dyDescent="0.2">
      <c r="A32" s="31" t="s">
        <v>46</v>
      </c>
      <c r="B32" s="31" t="s">
        <v>30</v>
      </c>
      <c r="C32" s="101">
        <v>44</v>
      </c>
      <c r="D32" s="101">
        <v>19</v>
      </c>
      <c r="E32" s="101">
        <v>3</v>
      </c>
      <c r="F32" s="101">
        <v>17</v>
      </c>
      <c r="G32" s="101">
        <v>124</v>
      </c>
      <c r="H32" s="101">
        <v>28</v>
      </c>
      <c r="I32" s="101">
        <v>2</v>
      </c>
      <c r="J32" s="101">
        <v>3</v>
      </c>
      <c r="K32" s="101">
        <v>0</v>
      </c>
      <c r="L32" s="101">
        <v>13</v>
      </c>
      <c r="M32" s="101">
        <v>1106</v>
      </c>
      <c r="N32" s="102">
        <f t="shared" si="0"/>
        <v>1327.2</v>
      </c>
      <c r="O32" s="101">
        <v>52</v>
      </c>
      <c r="P32" s="101">
        <v>79</v>
      </c>
      <c r="Q32" s="101">
        <v>311</v>
      </c>
      <c r="R32" s="101">
        <v>169</v>
      </c>
      <c r="S32" s="101">
        <v>0</v>
      </c>
      <c r="T32" s="101">
        <v>1009</v>
      </c>
      <c r="U32" s="101">
        <v>555</v>
      </c>
      <c r="V32" s="101">
        <v>2</v>
      </c>
      <c r="W32" s="101">
        <v>86</v>
      </c>
      <c r="X32" s="101">
        <v>19</v>
      </c>
      <c r="Y32" s="101">
        <v>3</v>
      </c>
      <c r="Z32" s="101">
        <v>128</v>
      </c>
      <c r="AA32" s="101">
        <v>506</v>
      </c>
      <c r="AB32" s="101">
        <v>5</v>
      </c>
      <c r="AC32" s="101">
        <v>202</v>
      </c>
      <c r="AD32" s="101">
        <v>3</v>
      </c>
      <c r="AE32" s="101">
        <v>0</v>
      </c>
      <c r="AF32" s="101">
        <v>42</v>
      </c>
      <c r="AG32" s="101">
        <v>0</v>
      </c>
      <c r="AH32" s="101">
        <v>0</v>
      </c>
      <c r="AI32" s="101">
        <v>207</v>
      </c>
      <c r="AJ32" s="101">
        <v>0</v>
      </c>
      <c r="AK32" s="101">
        <v>828</v>
      </c>
      <c r="AL32" s="101">
        <v>26</v>
      </c>
      <c r="AM32" s="101">
        <v>26</v>
      </c>
      <c r="AN32" s="101">
        <v>475</v>
      </c>
      <c r="AO32" s="101">
        <v>475</v>
      </c>
      <c r="AP32" s="101">
        <v>0</v>
      </c>
      <c r="AQ32" s="101">
        <v>0</v>
      </c>
      <c r="AR32" s="101">
        <v>132</v>
      </c>
      <c r="AS32" s="101">
        <v>70</v>
      </c>
      <c r="AT32" s="101">
        <v>11</v>
      </c>
      <c r="AU32" s="101">
        <v>92</v>
      </c>
      <c r="AV32" s="101">
        <v>18</v>
      </c>
      <c r="AW32" s="82">
        <v>142874</v>
      </c>
    </row>
    <row r="33" spans="1:49" x14ac:dyDescent="0.2">
      <c r="A33" s="32" t="s">
        <v>47</v>
      </c>
      <c r="B33" s="32" t="s">
        <v>17</v>
      </c>
      <c r="C33" s="101">
        <v>95</v>
      </c>
      <c r="D33" s="101">
        <v>78</v>
      </c>
      <c r="E33" s="101">
        <v>14</v>
      </c>
      <c r="F33" s="101">
        <v>76</v>
      </c>
      <c r="G33" s="101">
        <v>467</v>
      </c>
      <c r="H33" s="101">
        <v>124</v>
      </c>
      <c r="I33" s="101">
        <v>16</v>
      </c>
      <c r="J33" s="101">
        <v>99</v>
      </c>
      <c r="K33" s="101">
        <v>13</v>
      </c>
      <c r="L33" s="101">
        <v>82</v>
      </c>
      <c r="M33" s="101">
        <v>3146</v>
      </c>
      <c r="N33" s="102">
        <f t="shared" si="0"/>
        <v>3775.2</v>
      </c>
      <c r="O33" s="101">
        <v>534</v>
      </c>
      <c r="P33" s="101">
        <v>7684</v>
      </c>
      <c r="Q33" s="101">
        <v>3729</v>
      </c>
      <c r="R33" s="101">
        <v>1607</v>
      </c>
      <c r="S33" s="101">
        <v>103</v>
      </c>
      <c r="T33" s="101">
        <v>4866</v>
      </c>
      <c r="U33" s="101">
        <v>4833</v>
      </c>
      <c r="V33" s="101">
        <v>6861</v>
      </c>
      <c r="W33" s="101">
        <v>1956</v>
      </c>
      <c r="X33" s="101">
        <v>167</v>
      </c>
      <c r="Y33" s="101">
        <v>6</v>
      </c>
      <c r="Z33" s="101">
        <v>390</v>
      </c>
      <c r="AA33" s="101">
        <v>1707</v>
      </c>
      <c r="AB33" s="101">
        <v>32</v>
      </c>
      <c r="AC33" s="101">
        <v>728</v>
      </c>
      <c r="AD33" s="101">
        <v>9</v>
      </c>
      <c r="AE33" s="101">
        <v>0</v>
      </c>
      <c r="AF33" s="101">
        <v>126</v>
      </c>
      <c r="AG33" s="101">
        <v>28</v>
      </c>
      <c r="AH33" s="101">
        <v>3</v>
      </c>
      <c r="AI33" s="101">
        <v>716</v>
      </c>
      <c r="AJ33" s="101">
        <v>44</v>
      </c>
      <c r="AK33" s="101">
        <v>2170</v>
      </c>
      <c r="AL33" s="101">
        <v>56</v>
      </c>
      <c r="AM33" s="101">
        <v>56</v>
      </c>
      <c r="AN33" s="101">
        <v>2344</v>
      </c>
      <c r="AO33" s="101">
        <v>2344</v>
      </c>
      <c r="AP33" s="101">
        <v>4</v>
      </c>
      <c r="AQ33" s="101">
        <v>6</v>
      </c>
      <c r="AR33" s="101">
        <v>1444</v>
      </c>
      <c r="AS33" s="101">
        <v>79</v>
      </c>
      <c r="AT33" s="101">
        <v>14</v>
      </c>
      <c r="AU33" s="101">
        <v>272</v>
      </c>
      <c r="AV33" s="101">
        <v>169</v>
      </c>
      <c r="AW33" s="82">
        <v>990583</v>
      </c>
    </row>
    <row r="34" spans="1:49" x14ac:dyDescent="0.2">
      <c r="A34" s="33" t="s">
        <v>48</v>
      </c>
      <c r="B34" s="33" t="s">
        <v>15</v>
      </c>
      <c r="C34" s="101">
        <v>4</v>
      </c>
      <c r="D34" s="101">
        <v>3</v>
      </c>
      <c r="E34" s="101">
        <v>0</v>
      </c>
      <c r="F34" s="101">
        <v>3</v>
      </c>
      <c r="G34" s="101">
        <v>13</v>
      </c>
      <c r="H34" s="101">
        <v>6</v>
      </c>
      <c r="I34" s="101">
        <v>0</v>
      </c>
      <c r="J34" s="101">
        <v>4</v>
      </c>
      <c r="K34" s="101">
        <v>0</v>
      </c>
      <c r="L34" s="101">
        <v>3</v>
      </c>
      <c r="M34" s="101">
        <v>100</v>
      </c>
      <c r="N34" s="102">
        <f t="shared" si="0"/>
        <v>120</v>
      </c>
      <c r="O34" s="101">
        <v>20</v>
      </c>
      <c r="P34" s="101">
        <v>8</v>
      </c>
      <c r="Q34" s="101">
        <v>190</v>
      </c>
      <c r="R34" s="101">
        <v>93</v>
      </c>
      <c r="S34" s="101">
        <v>1</v>
      </c>
      <c r="T34" s="101">
        <v>183</v>
      </c>
      <c r="U34" s="101">
        <v>237</v>
      </c>
      <c r="V34" s="101">
        <v>18</v>
      </c>
      <c r="W34" s="101">
        <v>84</v>
      </c>
      <c r="X34" s="101">
        <v>5</v>
      </c>
      <c r="Y34" s="101">
        <v>0</v>
      </c>
      <c r="Z34" s="101">
        <v>19</v>
      </c>
      <c r="AA34" s="101">
        <v>34</v>
      </c>
      <c r="AB34" s="101">
        <v>1</v>
      </c>
      <c r="AC34" s="101">
        <v>42</v>
      </c>
      <c r="AD34" s="101">
        <v>0</v>
      </c>
      <c r="AE34" s="101">
        <v>0</v>
      </c>
      <c r="AF34" s="101">
        <v>1</v>
      </c>
      <c r="AG34" s="101">
        <v>0</v>
      </c>
      <c r="AH34" s="101">
        <v>0</v>
      </c>
      <c r="AI34" s="101">
        <v>15</v>
      </c>
      <c r="AJ34" s="101">
        <v>0</v>
      </c>
      <c r="AK34" s="101">
        <v>74</v>
      </c>
      <c r="AL34" s="101">
        <v>0</v>
      </c>
      <c r="AM34" s="101">
        <v>0</v>
      </c>
      <c r="AN34" s="101">
        <v>158</v>
      </c>
      <c r="AO34" s="101">
        <v>158</v>
      </c>
      <c r="AP34" s="101">
        <v>0</v>
      </c>
      <c r="AQ34" s="101">
        <v>0</v>
      </c>
      <c r="AR34" s="101">
        <v>23</v>
      </c>
      <c r="AS34" s="101">
        <v>16</v>
      </c>
      <c r="AT34" s="101">
        <v>0</v>
      </c>
      <c r="AU34" s="101">
        <v>16</v>
      </c>
      <c r="AV34" s="101">
        <v>1</v>
      </c>
      <c r="AW34" s="82">
        <v>242700</v>
      </c>
    </row>
    <row r="35" spans="1:49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0</v>
      </c>
      <c r="G35" s="101">
        <v>10</v>
      </c>
      <c r="H35" s="101">
        <v>8</v>
      </c>
      <c r="I35" s="101">
        <v>0</v>
      </c>
      <c r="J35" s="101">
        <v>4</v>
      </c>
      <c r="K35" s="101">
        <v>1</v>
      </c>
      <c r="L35" s="101">
        <v>1</v>
      </c>
      <c r="M35" s="101">
        <v>72</v>
      </c>
      <c r="N35" s="102">
        <f t="shared" si="0"/>
        <v>86.399999999999991</v>
      </c>
      <c r="O35" s="101">
        <v>17</v>
      </c>
      <c r="P35" s="101">
        <v>6</v>
      </c>
      <c r="Q35" s="101">
        <v>64</v>
      </c>
      <c r="R35" s="101">
        <v>48</v>
      </c>
      <c r="S35" s="101">
        <v>11</v>
      </c>
      <c r="T35" s="101">
        <v>207</v>
      </c>
      <c r="U35" s="101">
        <v>168</v>
      </c>
      <c r="V35" s="101">
        <v>6</v>
      </c>
      <c r="W35" s="101">
        <v>43</v>
      </c>
      <c r="X35" s="101">
        <v>5</v>
      </c>
      <c r="Y35" s="101">
        <v>0</v>
      </c>
      <c r="Z35" s="101">
        <v>45</v>
      </c>
      <c r="AA35" s="101">
        <v>67</v>
      </c>
      <c r="AB35" s="101">
        <v>1</v>
      </c>
      <c r="AC35" s="101">
        <v>44</v>
      </c>
      <c r="AD35" s="101">
        <v>1</v>
      </c>
      <c r="AE35" s="101">
        <v>0</v>
      </c>
      <c r="AF35" s="101">
        <v>7</v>
      </c>
      <c r="AG35" s="101">
        <v>0</v>
      </c>
      <c r="AH35" s="101">
        <v>0</v>
      </c>
      <c r="AI35" s="101">
        <v>15</v>
      </c>
      <c r="AJ35" s="101">
        <v>0</v>
      </c>
      <c r="AK35" s="101">
        <v>68</v>
      </c>
      <c r="AL35" s="101">
        <v>3</v>
      </c>
      <c r="AM35" s="101">
        <v>3</v>
      </c>
      <c r="AN35" s="101">
        <v>118</v>
      </c>
      <c r="AO35" s="101">
        <v>118</v>
      </c>
      <c r="AP35" s="101">
        <v>0</v>
      </c>
      <c r="AQ35" s="101">
        <v>0</v>
      </c>
      <c r="AR35" s="101">
        <v>39</v>
      </c>
      <c r="AS35" s="101">
        <v>32</v>
      </c>
      <c r="AT35" s="101">
        <v>0</v>
      </c>
      <c r="AU35" s="101">
        <v>28</v>
      </c>
      <c r="AV35" s="101">
        <v>5</v>
      </c>
      <c r="AW35" s="82">
        <v>504203</v>
      </c>
    </row>
    <row r="36" spans="1:49" x14ac:dyDescent="0.2">
      <c r="A36" s="35" t="s">
        <v>50</v>
      </c>
      <c r="B36" s="35" t="s">
        <v>17</v>
      </c>
      <c r="C36" s="101">
        <v>1</v>
      </c>
      <c r="D36" s="101">
        <v>1</v>
      </c>
      <c r="E36" s="101">
        <v>0</v>
      </c>
      <c r="F36" s="101">
        <v>10</v>
      </c>
      <c r="G36" s="101">
        <v>16</v>
      </c>
      <c r="H36" s="101">
        <v>4</v>
      </c>
      <c r="I36" s="101">
        <v>3</v>
      </c>
      <c r="J36" s="101">
        <v>0</v>
      </c>
      <c r="K36" s="101">
        <v>1</v>
      </c>
      <c r="L36" s="101">
        <v>5</v>
      </c>
      <c r="M36" s="101">
        <v>192</v>
      </c>
      <c r="N36" s="102">
        <f t="shared" si="0"/>
        <v>230.39999999999998</v>
      </c>
      <c r="O36" s="101">
        <v>110</v>
      </c>
      <c r="P36" s="101">
        <v>30</v>
      </c>
      <c r="Q36" s="101">
        <v>307</v>
      </c>
      <c r="R36" s="101">
        <v>144</v>
      </c>
      <c r="S36" s="101">
        <v>18</v>
      </c>
      <c r="T36" s="101">
        <v>327</v>
      </c>
      <c r="U36" s="101">
        <v>340</v>
      </c>
      <c r="V36" s="101">
        <v>8</v>
      </c>
      <c r="W36" s="101">
        <v>195</v>
      </c>
      <c r="X36" s="101">
        <v>5</v>
      </c>
      <c r="Y36" s="101">
        <v>0</v>
      </c>
      <c r="Z36" s="101">
        <v>38</v>
      </c>
      <c r="AA36" s="101">
        <v>38</v>
      </c>
      <c r="AB36" s="101">
        <v>6</v>
      </c>
      <c r="AC36" s="101">
        <v>73</v>
      </c>
      <c r="AD36" s="101">
        <v>0</v>
      </c>
      <c r="AE36" s="101">
        <v>0</v>
      </c>
      <c r="AF36" s="101">
        <v>1</v>
      </c>
      <c r="AG36" s="101">
        <v>0</v>
      </c>
      <c r="AH36" s="101">
        <v>0</v>
      </c>
      <c r="AI36" s="101">
        <v>43</v>
      </c>
      <c r="AJ36" s="101">
        <v>1</v>
      </c>
      <c r="AK36" s="101">
        <v>145</v>
      </c>
      <c r="AL36" s="101">
        <v>0</v>
      </c>
      <c r="AM36" s="101">
        <v>0</v>
      </c>
      <c r="AN36" s="101">
        <v>310</v>
      </c>
      <c r="AO36" s="101">
        <v>310</v>
      </c>
      <c r="AP36" s="101">
        <v>0</v>
      </c>
      <c r="AQ36" s="101">
        <v>1</v>
      </c>
      <c r="AR36" s="101">
        <v>99</v>
      </c>
      <c r="AS36" s="101">
        <v>11</v>
      </c>
      <c r="AT36" s="101">
        <v>1</v>
      </c>
      <c r="AU36" s="101">
        <v>37</v>
      </c>
      <c r="AV36" s="101">
        <v>8</v>
      </c>
      <c r="AW36" s="82">
        <v>504703</v>
      </c>
    </row>
    <row r="37" spans="1:49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4</v>
      </c>
      <c r="N37" s="102">
        <f t="shared" si="0"/>
        <v>4.8</v>
      </c>
      <c r="O37" s="101">
        <v>0</v>
      </c>
      <c r="P37" s="101">
        <v>0</v>
      </c>
      <c r="Q37" s="101">
        <v>8</v>
      </c>
      <c r="R37" s="101">
        <v>2</v>
      </c>
      <c r="S37" s="101">
        <v>0</v>
      </c>
      <c r="T37" s="101">
        <v>13</v>
      </c>
      <c r="U37" s="101">
        <v>8</v>
      </c>
      <c r="V37" s="101">
        <v>0</v>
      </c>
      <c r="W37" s="101">
        <v>0</v>
      </c>
      <c r="X37" s="101">
        <v>0</v>
      </c>
      <c r="Y37" s="101">
        <v>0</v>
      </c>
      <c r="Z37" s="101">
        <v>2</v>
      </c>
      <c r="AA37" s="101">
        <v>5</v>
      </c>
      <c r="AB37" s="101">
        <v>0</v>
      </c>
      <c r="AC37" s="101">
        <v>2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4</v>
      </c>
      <c r="AL37" s="101">
        <v>1</v>
      </c>
      <c r="AM37" s="101">
        <v>1</v>
      </c>
      <c r="AN37" s="101">
        <v>3</v>
      </c>
      <c r="AO37" s="101">
        <v>3</v>
      </c>
      <c r="AP37" s="101">
        <v>0</v>
      </c>
      <c r="AQ37" s="101">
        <v>2</v>
      </c>
      <c r="AR37" s="101">
        <v>3</v>
      </c>
      <c r="AS37" s="101">
        <v>0</v>
      </c>
      <c r="AT37" s="101">
        <v>0</v>
      </c>
      <c r="AU37" s="101">
        <v>0</v>
      </c>
      <c r="AV37" s="101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101">
        <v>13</v>
      </c>
      <c r="D38" s="101">
        <v>19</v>
      </c>
      <c r="E38" s="101">
        <v>2</v>
      </c>
      <c r="F38" s="101">
        <v>33</v>
      </c>
      <c r="G38" s="101">
        <v>36</v>
      </c>
      <c r="H38" s="101">
        <v>53</v>
      </c>
      <c r="I38" s="101">
        <v>0</v>
      </c>
      <c r="J38" s="101">
        <v>39</v>
      </c>
      <c r="K38" s="101">
        <v>1</v>
      </c>
      <c r="L38" s="101">
        <v>6</v>
      </c>
      <c r="M38" s="101">
        <v>400</v>
      </c>
      <c r="N38" s="102">
        <f t="shared" si="0"/>
        <v>480</v>
      </c>
      <c r="O38" s="101">
        <v>129</v>
      </c>
      <c r="P38" s="101">
        <v>31</v>
      </c>
      <c r="Q38" s="101">
        <v>470</v>
      </c>
      <c r="R38" s="101">
        <v>193</v>
      </c>
      <c r="S38" s="101">
        <v>6</v>
      </c>
      <c r="T38" s="101">
        <v>1909</v>
      </c>
      <c r="U38" s="101">
        <v>611</v>
      </c>
      <c r="V38" s="101">
        <v>13</v>
      </c>
      <c r="W38" s="101">
        <v>271</v>
      </c>
      <c r="X38" s="101">
        <v>26</v>
      </c>
      <c r="Y38" s="101">
        <v>2</v>
      </c>
      <c r="Z38" s="101">
        <v>341</v>
      </c>
      <c r="AA38" s="101">
        <v>835</v>
      </c>
      <c r="AB38" s="101">
        <v>2</v>
      </c>
      <c r="AC38" s="101">
        <v>250</v>
      </c>
      <c r="AD38" s="101">
        <v>1</v>
      </c>
      <c r="AE38" s="101">
        <v>0</v>
      </c>
      <c r="AF38" s="101">
        <v>14</v>
      </c>
      <c r="AG38" s="101">
        <v>0</v>
      </c>
      <c r="AH38" s="101">
        <v>0</v>
      </c>
      <c r="AI38" s="101">
        <v>61</v>
      </c>
      <c r="AJ38" s="101">
        <v>1</v>
      </c>
      <c r="AK38" s="101">
        <v>472</v>
      </c>
      <c r="AL38" s="101">
        <v>3</v>
      </c>
      <c r="AM38" s="101">
        <v>3</v>
      </c>
      <c r="AN38" s="101">
        <v>810</v>
      </c>
      <c r="AO38" s="101">
        <v>810</v>
      </c>
      <c r="AP38" s="101">
        <v>0</v>
      </c>
      <c r="AQ38" s="101">
        <v>2</v>
      </c>
      <c r="AR38" s="101">
        <v>234</v>
      </c>
      <c r="AS38" s="101">
        <v>130</v>
      </c>
      <c r="AT38" s="101">
        <v>4</v>
      </c>
      <c r="AU38" s="101">
        <v>244</v>
      </c>
      <c r="AV38" s="101">
        <v>23</v>
      </c>
      <c r="AW38" s="82">
        <v>376493</v>
      </c>
    </row>
    <row r="39" spans="1:49" x14ac:dyDescent="0.2">
      <c r="A39" s="38" t="s">
        <v>53</v>
      </c>
      <c r="B39" s="38" t="s">
        <v>13</v>
      </c>
      <c r="C39" s="101">
        <v>0</v>
      </c>
      <c r="D39" s="101">
        <v>0</v>
      </c>
      <c r="E39" s="101">
        <v>2</v>
      </c>
      <c r="F39" s="101">
        <v>4</v>
      </c>
      <c r="G39" s="101">
        <v>4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80</v>
      </c>
      <c r="N39" s="102">
        <f t="shared" si="0"/>
        <v>96</v>
      </c>
      <c r="O39" s="101">
        <v>3</v>
      </c>
      <c r="P39" s="101">
        <v>5</v>
      </c>
      <c r="Q39" s="101">
        <v>31</v>
      </c>
      <c r="R39" s="101">
        <v>0</v>
      </c>
      <c r="S39" s="101">
        <v>3</v>
      </c>
      <c r="T39" s="101">
        <v>124</v>
      </c>
      <c r="U39" s="101">
        <v>126</v>
      </c>
      <c r="V39" s="101">
        <v>5</v>
      </c>
      <c r="W39" s="101">
        <v>21</v>
      </c>
      <c r="X39" s="101">
        <v>0</v>
      </c>
      <c r="Y39" s="101">
        <v>0</v>
      </c>
      <c r="Z39" s="101">
        <v>11</v>
      </c>
      <c r="AA39" s="101">
        <v>54</v>
      </c>
      <c r="AB39" s="101">
        <v>0</v>
      </c>
      <c r="AC39" s="101">
        <v>40</v>
      </c>
      <c r="AD39" s="101">
        <v>0</v>
      </c>
      <c r="AE39" s="101">
        <v>0</v>
      </c>
      <c r="AF39" s="101">
        <v>0</v>
      </c>
      <c r="AG39" s="101">
        <v>0</v>
      </c>
      <c r="AH39" s="101">
        <v>0</v>
      </c>
      <c r="AI39" s="101">
        <v>5</v>
      </c>
      <c r="AJ39" s="101">
        <v>0</v>
      </c>
      <c r="AK39" s="101">
        <v>69</v>
      </c>
      <c r="AL39" s="101">
        <v>3</v>
      </c>
      <c r="AM39" s="101">
        <v>3</v>
      </c>
      <c r="AN39" s="101">
        <v>96</v>
      </c>
      <c r="AO39" s="101">
        <v>96</v>
      </c>
      <c r="AP39" s="101">
        <v>0</v>
      </c>
      <c r="AQ39" s="101">
        <v>0</v>
      </c>
      <c r="AR39" s="101">
        <v>17</v>
      </c>
      <c r="AS39" s="101">
        <v>0</v>
      </c>
      <c r="AT39" s="101">
        <v>0</v>
      </c>
      <c r="AU39" s="101">
        <v>19</v>
      </c>
      <c r="AV39" s="101">
        <v>1</v>
      </c>
      <c r="AW39" s="82">
        <v>71085</v>
      </c>
    </row>
    <row r="40" spans="1:49" x14ac:dyDescent="0.2">
      <c r="A40" s="39" t="s">
        <v>54</v>
      </c>
      <c r="B40" s="39" t="s">
        <v>13</v>
      </c>
      <c r="C40" s="101">
        <v>14</v>
      </c>
      <c r="D40" s="101">
        <v>3</v>
      </c>
      <c r="E40" s="101">
        <v>3</v>
      </c>
      <c r="F40" s="101">
        <v>6</v>
      </c>
      <c r="G40" s="101">
        <v>17</v>
      </c>
      <c r="H40" s="101">
        <v>6</v>
      </c>
      <c r="I40" s="101">
        <v>0</v>
      </c>
      <c r="J40" s="101">
        <v>4</v>
      </c>
      <c r="K40" s="101">
        <v>2</v>
      </c>
      <c r="L40" s="101">
        <v>8</v>
      </c>
      <c r="M40" s="101">
        <v>258</v>
      </c>
      <c r="N40" s="102">
        <f t="shared" si="0"/>
        <v>309.59999999999997</v>
      </c>
      <c r="O40" s="101">
        <v>24</v>
      </c>
      <c r="P40" s="101">
        <v>26</v>
      </c>
      <c r="Q40" s="101">
        <v>140</v>
      </c>
      <c r="R40" s="101">
        <v>49</v>
      </c>
      <c r="S40" s="101">
        <v>5</v>
      </c>
      <c r="T40" s="101">
        <v>325</v>
      </c>
      <c r="U40" s="101">
        <v>342</v>
      </c>
      <c r="V40" s="101">
        <v>10</v>
      </c>
      <c r="W40" s="101">
        <v>80</v>
      </c>
      <c r="X40" s="101">
        <v>6</v>
      </c>
      <c r="Y40" s="101">
        <v>2</v>
      </c>
      <c r="Z40" s="101">
        <v>66</v>
      </c>
      <c r="AA40" s="101">
        <v>146</v>
      </c>
      <c r="AB40" s="101">
        <v>0</v>
      </c>
      <c r="AC40" s="101">
        <v>107</v>
      </c>
      <c r="AD40" s="101">
        <v>0</v>
      </c>
      <c r="AE40" s="101">
        <v>0</v>
      </c>
      <c r="AF40" s="101">
        <v>4</v>
      </c>
      <c r="AG40" s="101">
        <v>0</v>
      </c>
      <c r="AH40" s="101">
        <v>0</v>
      </c>
      <c r="AI40" s="101">
        <v>56</v>
      </c>
      <c r="AJ40" s="101">
        <v>2</v>
      </c>
      <c r="AK40" s="101">
        <v>223</v>
      </c>
      <c r="AL40" s="101">
        <v>3</v>
      </c>
      <c r="AM40" s="101">
        <v>3</v>
      </c>
      <c r="AN40" s="101">
        <v>243</v>
      </c>
      <c r="AO40" s="101">
        <v>243</v>
      </c>
      <c r="AP40" s="101">
        <v>0</v>
      </c>
      <c r="AQ40" s="101">
        <v>0</v>
      </c>
      <c r="AR40" s="101">
        <v>71</v>
      </c>
      <c r="AS40" s="101">
        <v>15</v>
      </c>
      <c r="AT40" s="101">
        <v>0</v>
      </c>
      <c r="AU40" s="101">
        <v>32</v>
      </c>
      <c r="AV40" s="101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 s="101">
        <v>114</v>
      </c>
      <c r="D41" s="101">
        <v>77</v>
      </c>
      <c r="E41" s="101">
        <v>8</v>
      </c>
      <c r="F41" s="101">
        <v>50</v>
      </c>
      <c r="G41" s="101">
        <v>222</v>
      </c>
      <c r="H41" s="101">
        <v>99</v>
      </c>
      <c r="I41" s="101">
        <v>3</v>
      </c>
      <c r="J41" s="101">
        <v>140</v>
      </c>
      <c r="K41" s="101">
        <v>2</v>
      </c>
      <c r="L41" s="101">
        <v>128</v>
      </c>
      <c r="M41" s="101">
        <v>2200</v>
      </c>
      <c r="N41" s="102">
        <f t="shared" si="0"/>
        <v>2640</v>
      </c>
      <c r="O41" s="101">
        <v>355</v>
      </c>
      <c r="P41" s="101">
        <v>172</v>
      </c>
      <c r="Q41" s="101">
        <v>2120</v>
      </c>
      <c r="R41" s="101">
        <v>807</v>
      </c>
      <c r="S41" s="101">
        <v>18</v>
      </c>
      <c r="T41" s="101">
        <v>4133</v>
      </c>
      <c r="U41" s="101">
        <v>2140</v>
      </c>
      <c r="V41" s="101">
        <v>38</v>
      </c>
      <c r="W41" s="101">
        <v>884</v>
      </c>
      <c r="X41" s="101">
        <v>55</v>
      </c>
      <c r="Y41" s="101">
        <v>28</v>
      </c>
      <c r="Z41" s="101">
        <v>520</v>
      </c>
      <c r="AA41" s="101">
        <v>1868</v>
      </c>
      <c r="AB41" s="101">
        <v>18</v>
      </c>
      <c r="AC41" s="101">
        <v>635</v>
      </c>
      <c r="AD41" s="101">
        <v>0</v>
      </c>
      <c r="AE41" s="101">
        <v>0</v>
      </c>
      <c r="AF41" s="101">
        <v>158</v>
      </c>
      <c r="AG41" s="101">
        <v>1</v>
      </c>
      <c r="AH41" s="101">
        <v>0</v>
      </c>
      <c r="AI41" s="101">
        <v>439</v>
      </c>
      <c r="AJ41" s="101">
        <v>3</v>
      </c>
      <c r="AK41" s="101">
        <v>1208</v>
      </c>
      <c r="AL41" s="101">
        <v>42</v>
      </c>
      <c r="AM41" s="101">
        <v>42</v>
      </c>
      <c r="AN41" s="101">
        <v>1450</v>
      </c>
      <c r="AO41" s="101">
        <v>1450</v>
      </c>
      <c r="AP41" s="101">
        <v>3</v>
      </c>
      <c r="AQ41" s="101">
        <v>3</v>
      </c>
      <c r="AR41" s="101">
        <v>501</v>
      </c>
      <c r="AS41" s="101">
        <v>128</v>
      </c>
      <c r="AT41" s="101">
        <v>2</v>
      </c>
      <c r="AU41" s="101">
        <v>291</v>
      </c>
      <c r="AV41" s="101">
        <v>50</v>
      </c>
      <c r="AW41" s="82">
        <v>401662</v>
      </c>
    </row>
    <row r="42" spans="1:49" x14ac:dyDescent="0.2">
      <c r="A42" s="41" t="s">
        <v>56</v>
      </c>
      <c r="B42" s="41" t="s">
        <v>17</v>
      </c>
      <c r="C42" s="101">
        <v>87</v>
      </c>
      <c r="D42" s="101">
        <v>172</v>
      </c>
      <c r="E42" s="101">
        <v>15</v>
      </c>
      <c r="F42" s="101">
        <v>121</v>
      </c>
      <c r="G42" s="101">
        <v>613</v>
      </c>
      <c r="H42" s="101">
        <v>243</v>
      </c>
      <c r="I42" s="101">
        <v>14</v>
      </c>
      <c r="J42" s="101">
        <v>44</v>
      </c>
      <c r="K42" s="101">
        <v>4</v>
      </c>
      <c r="L42" s="101">
        <v>175</v>
      </c>
      <c r="M42" s="101">
        <v>2576</v>
      </c>
      <c r="N42" s="102">
        <f t="shared" si="0"/>
        <v>3091.2</v>
      </c>
      <c r="O42" s="101">
        <v>439</v>
      </c>
      <c r="P42" s="101">
        <v>393</v>
      </c>
      <c r="Q42" s="101">
        <v>1670</v>
      </c>
      <c r="R42" s="101">
        <v>1510</v>
      </c>
      <c r="S42" s="101">
        <v>82</v>
      </c>
      <c r="T42" s="101">
        <v>2721</v>
      </c>
      <c r="U42" s="101">
        <v>3216</v>
      </c>
      <c r="V42" s="101">
        <v>74</v>
      </c>
      <c r="W42" s="101">
        <v>1550</v>
      </c>
      <c r="X42" s="101">
        <v>152</v>
      </c>
      <c r="Y42" s="101">
        <v>32</v>
      </c>
      <c r="Z42" s="101">
        <v>538</v>
      </c>
      <c r="AA42" s="101">
        <v>888</v>
      </c>
      <c r="AB42" s="101">
        <v>25</v>
      </c>
      <c r="AC42" s="101">
        <v>1176</v>
      </c>
      <c r="AD42" s="101">
        <v>9</v>
      </c>
      <c r="AE42" s="101">
        <v>0</v>
      </c>
      <c r="AF42" s="101">
        <v>103</v>
      </c>
      <c r="AG42" s="101">
        <v>14</v>
      </c>
      <c r="AH42" s="101">
        <v>7</v>
      </c>
      <c r="AI42" s="101">
        <v>716</v>
      </c>
      <c r="AJ42" s="101">
        <v>28</v>
      </c>
      <c r="AK42" s="101">
        <v>1438</v>
      </c>
      <c r="AL42" s="101">
        <v>29</v>
      </c>
      <c r="AM42" s="101">
        <v>29</v>
      </c>
      <c r="AN42" s="101">
        <v>1713</v>
      </c>
      <c r="AO42" s="101">
        <v>1713</v>
      </c>
      <c r="AP42" s="101">
        <v>7</v>
      </c>
      <c r="AQ42" s="101">
        <v>22</v>
      </c>
      <c r="AR42" s="101">
        <v>537</v>
      </c>
      <c r="AS42" s="101">
        <v>95</v>
      </c>
      <c r="AT42" s="101">
        <v>13</v>
      </c>
      <c r="AU42" s="101">
        <v>199</v>
      </c>
      <c r="AV42" s="101">
        <v>34</v>
      </c>
      <c r="AW42" s="82">
        <v>716305</v>
      </c>
    </row>
    <row r="43" spans="1:49" x14ac:dyDescent="0.2">
      <c r="A43" s="42" t="s">
        <v>57</v>
      </c>
      <c r="B43" s="42" t="s">
        <v>17</v>
      </c>
      <c r="C43" s="101">
        <v>43</v>
      </c>
      <c r="D43" s="101">
        <v>36</v>
      </c>
      <c r="E43" s="101">
        <v>8</v>
      </c>
      <c r="F43" s="101">
        <v>15</v>
      </c>
      <c r="G43" s="101">
        <v>186</v>
      </c>
      <c r="H43" s="101">
        <v>56</v>
      </c>
      <c r="I43" s="101">
        <v>2</v>
      </c>
      <c r="J43" s="101">
        <v>16</v>
      </c>
      <c r="K43" s="101">
        <v>5</v>
      </c>
      <c r="L43" s="101">
        <v>43</v>
      </c>
      <c r="M43" s="101">
        <v>1334</v>
      </c>
      <c r="N43" s="102">
        <f t="shared" si="0"/>
        <v>1600.8</v>
      </c>
      <c r="O43" s="101">
        <v>248</v>
      </c>
      <c r="P43" s="101">
        <v>132</v>
      </c>
      <c r="Q43" s="101">
        <v>813</v>
      </c>
      <c r="R43" s="101">
        <v>502</v>
      </c>
      <c r="S43" s="101">
        <v>88</v>
      </c>
      <c r="T43" s="101">
        <v>1647</v>
      </c>
      <c r="U43" s="101">
        <v>1746</v>
      </c>
      <c r="V43" s="101">
        <v>50</v>
      </c>
      <c r="W43" s="101">
        <v>608</v>
      </c>
      <c r="X43" s="101">
        <v>47</v>
      </c>
      <c r="Y43" s="101">
        <v>11</v>
      </c>
      <c r="Z43" s="101">
        <v>242</v>
      </c>
      <c r="AA43" s="101">
        <v>392</v>
      </c>
      <c r="AB43" s="101">
        <v>12</v>
      </c>
      <c r="AC43" s="101">
        <v>442</v>
      </c>
      <c r="AD43" s="101">
        <v>5</v>
      </c>
      <c r="AE43" s="101">
        <v>0</v>
      </c>
      <c r="AF43" s="101">
        <v>63</v>
      </c>
      <c r="AG43" s="101">
        <v>6</v>
      </c>
      <c r="AH43" s="101">
        <v>4</v>
      </c>
      <c r="AI43" s="101">
        <v>286</v>
      </c>
      <c r="AJ43" s="101">
        <v>22</v>
      </c>
      <c r="AK43" s="101">
        <v>686</v>
      </c>
      <c r="AL43" s="101">
        <v>42</v>
      </c>
      <c r="AM43" s="101">
        <v>42</v>
      </c>
      <c r="AN43" s="101">
        <v>827</v>
      </c>
      <c r="AO43" s="101">
        <v>827</v>
      </c>
      <c r="AP43" s="101">
        <v>0</v>
      </c>
      <c r="AQ43" s="101">
        <v>3</v>
      </c>
      <c r="AR43" s="101">
        <v>299</v>
      </c>
      <c r="AS43" s="101">
        <v>87</v>
      </c>
      <c r="AT43" s="101">
        <v>1</v>
      </c>
      <c r="AU43" s="101">
        <v>100</v>
      </c>
      <c r="AV43" s="101">
        <v>30</v>
      </c>
      <c r="AW43" s="82">
        <v>255854</v>
      </c>
    </row>
    <row r="44" spans="1:49" x14ac:dyDescent="0.2">
      <c r="A44" s="43" t="s">
        <v>58</v>
      </c>
      <c r="B44" s="43" t="s">
        <v>15</v>
      </c>
      <c r="C44" s="101">
        <v>11</v>
      </c>
      <c r="D44" s="101">
        <v>2</v>
      </c>
      <c r="E44" s="101">
        <v>0</v>
      </c>
      <c r="F44" s="101">
        <v>4</v>
      </c>
      <c r="G44" s="101">
        <v>10</v>
      </c>
      <c r="H44" s="101">
        <v>0</v>
      </c>
      <c r="I44" s="101">
        <v>0</v>
      </c>
      <c r="J44" s="101">
        <v>2</v>
      </c>
      <c r="K44" s="101">
        <v>0</v>
      </c>
      <c r="L44" s="101">
        <v>2</v>
      </c>
      <c r="M44" s="101">
        <v>50</v>
      </c>
      <c r="N44" s="102">
        <f t="shared" si="0"/>
        <v>60</v>
      </c>
      <c r="O44" s="101">
        <v>7</v>
      </c>
      <c r="P44" s="101">
        <v>2</v>
      </c>
      <c r="Q44" s="101">
        <v>18</v>
      </c>
      <c r="R44" s="101">
        <v>4</v>
      </c>
      <c r="S44" s="101">
        <v>1</v>
      </c>
      <c r="T44" s="101">
        <v>37</v>
      </c>
      <c r="U44" s="101">
        <v>29</v>
      </c>
      <c r="V44" s="101">
        <v>0</v>
      </c>
      <c r="W44" s="101">
        <v>3</v>
      </c>
      <c r="X44" s="101">
        <v>3</v>
      </c>
      <c r="Y44" s="101">
        <v>0</v>
      </c>
      <c r="Z44" s="101">
        <v>5</v>
      </c>
      <c r="AA44" s="101">
        <v>14</v>
      </c>
      <c r="AB44" s="101">
        <v>0</v>
      </c>
      <c r="AC44" s="101">
        <v>5</v>
      </c>
      <c r="AD44" s="101">
        <v>0</v>
      </c>
      <c r="AE44" s="101">
        <v>0</v>
      </c>
      <c r="AF44" s="101">
        <v>3</v>
      </c>
      <c r="AG44" s="101">
        <v>0</v>
      </c>
      <c r="AH44" s="101">
        <v>0</v>
      </c>
      <c r="AI44" s="101">
        <v>17</v>
      </c>
      <c r="AJ44" s="101">
        <v>0</v>
      </c>
      <c r="AK44" s="101">
        <v>15</v>
      </c>
      <c r="AL44" s="101">
        <v>1</v>
      </c>
      <c r="AM44" s="101">
        <v>1</v>
      </c>
      <c r="AN44" s="101">
        <v>22</v>
      </c>
      <c r="AO44" s="101">
        <v>22</v>
      </c>
      <c r="AP44" s="101">
        <v>0</v>
      </c>
      <c r="AQ44" s="101">
        <v>0</v>
      </c>
      <c r="AR44" s="101">
        <v>1</v>
      </c>
      <c r="AS44" s="101">
        <v>7</v>
      </c>
      <c r="AT44" s="101">
        <v>0</v>
      </c>
      <c r="AU44" s="101">
        <v>7</v>
      </c>
      <c r="AV44" s="101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101">
        <v>111</v>
      </c>
      <c r="D45" s="101">
        <v>78</v>
      </c>
      <c r="E45" s="101">
        <v>2</v>
      </c>
      <c r="F45" s="101">
        <v>38</v>
      </c>
      <c r="G45" s="101">
        <v>409</v>
      </c>
      <c r="H45" s="101">
        <v>154</v>
      </c>
      <c r="I45" s="101">
        <v>11</v>
      </c>
      <c r="J45" s="101">
        <v>37</v>
      </c>
      <c r="K45" s="101">
        <v>2</v>
      </c>
      <c r="L45" s="101">
        <v>122</v>
      </c>
      <c r="M45" s="101">
        <v>1528</v>
      </c>
      <c r="N45" s="102">
        <f t="shared" si="0"/>
        <v>1833.6</v>
      </c>
      <c r="O45" s="101">
        <v>123</v>
      </c>
      <c r="P45" s="101">
        <v>120</v>
      </c>
      <c r="Q45" s="101">
        <v>757</v>
      </c>
      <c r="R45" s="101">
        <v>1100</v>
      </c>
      <c r="S45" s="101">
        <v>56</v>
      </c>
      <c r="T45" s="101">
        <v>1233</v>
      </c>
      <c r="U45" s="101">
        <v>1920</v>
      </c>
      <c r="V45" s="101">
        <v>31</v>
      </c>
      <c r="W45" s="101">
        <v>530</v>
      </c>
      <c r="X45" s="101">
        <v>95</v>
      </c>
      <c r="Y45" s="101">
        <v>7</v>
      </c>
      <c r="Z45" s="101">
        <v>270</v>
      </c>
      <c r="AA45" s="101">
        <v>404</v>
      </c>
      <c r="AB45" s="101">
        <v>19</v>
      </c>
      <c r="AC45" s="101">
        <v>371</v>
      </c>
      <c r="AD45" s="101">
        <v>0</v>
      </c>
      <c r="AE45" s="101">
        <v>0</v>
      </c>
      <c r="AF45" s="101">
        <v>83</v>
      </c>
      <c r="AG45" s="101">
        <v>2</v>
      </c>
      <c r="AH45" s="101">
        <v>1</v>
      </c>
      <c r="AI45" s="101">
        <v>351</v>
      </c>
      <c r="AJ45" s="101">
        <v>9</v>
      </c>
      <c r="AK45" s="101">
        <v>664</v>
      </c>
      <c r="AL45" s="101">
        <v>24</v>
      </c>
      <c r="AM45" s="101">
        <v>24</v>
      </c>
      <c r="AN45" s="101">
        <v>620</v>
      </c>
      <c r="AO45" s="101">
        <v>620</v>
      </c>
      <c r="AP45" s="101">
        <v>1</v>
      </c>
      <c r="AQ45" s="101">
        <v>1</v>
      </c>
      <c r="AR45" s="101">
        <v>187</v>
      </c>
      <c r="AS45" s="101">
        <v>84</v>
      </c>
      <c r="AT45" s="101">
        <v>5</v>
      </c>
      <c r="AU45" s="101">
        <v>41</v>
      </c>
      <c r="AV45" s="101">
        <v>18</v>
      </c>
      <c r="AW45" s="82">
        <v>299885</v>
      </c>
    </row>
    <row r="46" spans="1:49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2</v>
      </c>
      <c r="H46" s="101">
        <v>0</v>
      </c>
      <c r="I46" s="101">
        <v>0</v>
      </c>
      <c r="J46" s="101">
        <v>0</v>
      </c>
      <c r="K46" s="101">
        <v>0</v>
      </c>
      <c r="L46" s="101">
        <v>1</v>
      </c>
      <c r="M46" s="101">
        <v>65</v>
      </c>
      <c r="N46" s="102">
        <f t="shared" si="0"/>
        <v>78</v>
      </c>
      <c r="O46" s="101">
        <v>6</v>
      </c>
      <c r="P46" s="101">
        <v>4</v>
      </c>
      <c r="Q46" s="101">
        <v>29</v>
      </c>
      <c r="R46" s="101">
        <v>19</v>
      </c>
      <c r="S46" s="101">
        <v>1</v>
      </c>
      <c r="T46" s="101">
        <v>62</v>
      </c>
      <c r="U46" s="101">
        <v>78</v>
      </c>
      <c r="V46" s="101">
        <v>0</v>
      </c>
      <c r="W46" s="101">
        <v>7</v>
      </c>
      <c r="X46" s="101">
        <v>4</v>
      </c>
      <c r="Y46" s="101">
        <v>1</v>
      </c>
      <c r="Z46" s="101">
        <v>19</v>
      </c>
      <c r="AA46" s="101">
        <v>39</v>
      </c>
      <c r="AB46" s="101">
        <v>0</v>
      </c>
      <c r="AC46" s="101">
        <v>18</v>
      </c>
      <c r="AD46" s="101">
        <v>0</v>
      </c>
      <c r="AE46" s="101">
        <v>0</v>
      </c>
      <c r="AF46" s="101">
        <v>1</v>
      </c>
      <c r="AG46" s="101">
        <v>3</v>
      </c>
      <c r="AH46" s="101">
        <v>0</v>
      </c>
      <c r="AI46" s="101">
        <v>4</v>
      </c>
      <c r="AJ46" s="101">
        <v>0</v>
      </c>
      <c r="AK46" s="101">
        <v>14</v>
      </c>
      <c r="AL46" s="101">
        <v>0</v>
      </c>
      <c r="AM46" s="101">
        <v>0</v>
      </c>
      <c r="AN46" s="101">
        <v>27</v>
      </c>
      <c r="AO46" s="101">
        <v>27</v>
      </c>
      <c r="AP46" s="101">
        <v>0</v>
      </c>
      <c r="AQ46" s="101">
        <v>0</v>
      </c>
      <c r="AR46" s="101">
        <v>4</v>
      </c>
      <c r="AS46" s="101">
        <v>3</v>
      </c>
      <c r="AT46" s="101">
        <v>0</v>
      </c>
      <c r="AU46" s="101">
        <v>7</v>
      </c>
      <c r="AV46" s="101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101">
        <v>138</v>
      </c>
      <c r="D47" s="101">
        <v>33</v>
      </c>
      <c r="E47" s="101">
        <v>12</v>
      </c>
      <c r="F47" s="101">
        <v>30</v>
      </c>
      <c r="G47" s="101">
        <v>296</v>
      </c>
      <c r="H47" s="101">
        <v>127</v>
      </c>
      <c r="I47" s="101">
        <v>1</v>
      </c>
      <c r="J47" s="101">
        <v>65</v>
      </c>
      <c r="K47" s="101">
        <v>11</v>
      </c>
      <c r="L47" s="101">
        <v>85</v>
      </c>
      <c r="M47" s="101">
        <v>2665</v>
      </c>
      <c r="N47" s="102">
        <f t="shared" si="0"/>
        <v>3198</v>
      </c>
      <c r="O47" s="101">
        <v>268</v>
      </c>
      <c r="P47" s="101">
        <v>223</v>
      </c>
      <c r="Q47" s="101">
        <v>1721</v>
      </c>
      <c r="R47" s="101">
        <v>2058</v>
      </c>
      <c r="S47" s="101">
        <v>45</v>
      </c>
      <c r="T47" s="101">
        <v>2172</v>
      </c>
      <c r="U47" s="101">
        <v>3625</v>
      </c>
      <c r="V47" s="101">
        <v>123</v>
      </c>
      <c r="W47" s="101">
        <v>520</v>
      </c>
      <c r="X47" s="101">
        <v>123</v>
      </c>
      <c r="Y47" s="101">
        <v>11</v>
      </c>
      <c r="Z47" s="101">
        <v>529</v>
      </c>
      <c r="AA47" s="101">
        <v>1089</v>
      </c>
      <c r="AB47" s="101">
        <v>20</v>
      </c>
      <c r="AC47" s="101">
        <v>525</v>
      </c>
      <c r="AD47" s="101">
        <v>3</v>
      </c>
      <c r="AE47" s="101">
        <v>0</v>
      </c>
      <c r="AF47" s="101">
        <v>78</v>
      </c>
      <c r="AG47" s="101">
        <v>2</v>
      </c>
      <c r="AH47" s="101">
        <v>0</v>
      </c>
      <c r="AI47" s="101">
        <v>640</v>
      </c>
      <c r="AJ47" s="101">
        <v>0</v>
      </c>
      <c r="AK47" s="101">
        <v>849</v>
      </c>
      <c r="AL47" s="101">
        <v>38</v>
      </c>
      <c r="AM47" s="101">
        <v>38</v>
      </c>
      <c r="AN47" s="101">
        <v>1214</v>
      </c>
      <c r="AO47" s="101">
        <v>1214</v>
      </c>
      <c r="AP47" s="101">
        <v>0</v>
      </c>
      <c r="AQ47" s="101">
        <v>0</v>
      </c>
      <c r="AR47" s="101">
        <v>301</v>
      </c>
      <c r="AS47" s="101">
        <v>121</v>
      </c>
      <c r="AT47" s="101">
        <v>10</v>
      </c>
      <c r="AU47" s="101">
        <v>216</v>
      </c>
      <c r="AV47" s="101">
        <v>30</v>
      </c>
      <c r="AW47" s="82">
        <v>423632</v>
      </c>
    </row>
    <row r="48" spans="1:49" x14ac:dyDescent="0.2">
      <c r="A48" s="47" t="s">
        <v>62</v>
      </c>
      <c r="B48" s="47" t="s">
        <v>30</v>
      </c>
      <c r="C48" s="101">
        <v>72</v>
      </c>
      <c r="D48" s="101">
        <v>40</v>
      </c>
      <c r="E48" s="101">
        <v>15</v>
      </c>
      <c r="F48" s="101">
        <v>57</v>
      </c>
      <c r="G48" s="101">
        <v>202</v>
      </c>
      <c r="H48" s="101">
        <v>68</v>
      </c>
      <c r="I48" s="101">
        <v>0</v>
      </c>
      <c r="J48" s="101">
        <v>27</v>
      </c>
      <c r="K48" s="101">
        <v>4</v>
      </c>
      <c r="L48" s="101">
        <v>27</v>
      </c>
      <c r="M48" s="101">
        <v>929</v>
      </c>
      <c r="N48" s="102">
        <f t="shared" si="0"/>
        <v>1114.8</v>
      </c>
      <c r="O48" s="101">
        <v>122</v>
      </c>
      <c r="P48" s="101">
        <v>39</v>
      </c>
      <c r="Q48" s="101">
        <v>1677</v>
      </c>
      <c r="R48" s="101">
        <v>296</v>
      </c>
      <c r="S48" s="101">
        <v>36</v>
      </c>
      <c r="T48" s="101">
        <v>2021</v>
      </c>
      <c r="U48" s="101">
        <v>1035</v>
      </c>
      <c r="V48" s="101">
        <v>25</v>
      </c>
      <c r="W48" s="101">
        <v>501</v>
      </c>
      <c r="X48" s="101">
        <v>29</v>
      </c>
      <c r="Y48" s="101">
        <v>14</v>
      </c>
      <c r="Z48" s="101">
        <v>210</v>
      </c>
      <c r="AA48" s="101">
        <v>715</v>
      </c>
      <c r="AB48" s="101">
        <v>1</v>
      </c>
      <c r="AC48" s="101">
        <v>473</v>
      </c>
      <c r="AD48" s="101">
        <v>0</v>
      </c>
      <c r="AE48" s="101">
        <v>0</v>
      </c>
      <c r="AF48" s="101">
        <v>85</v>
      </c>
      <c r="AG48" s="101">
        <v>9</v>
      </c>
      <c r="AH48" s="101">
        <v>5</v>
      </c>
      <c r="AI48" s="101">
        <v>256</v>
      </c>
      <c r="AJ48" s="101">
        <v>9</v>
      </c>
      <c r="AK48" s="101">
        <v>1030</v>
      </c>
      <c r="AL48" s="101">
        <v>16</v>
      </c>
      <c r="AM48" s="101">
        <v>16</v>
      </c>
      <c r="AN48" s="101">
        <v>728</v>
      </c>
      <c r="AO48" s="101">
        <v>728</v>
      </c>
      <c r="AP48" s="101">
        <v>7</v>
      </c>
      <c r="AQ48" s="101">
        <v>2</v>
      </c>
      <c r="AR48" s="101">
        <v>292</v>
      </c>
      <c r="AS48" s="101">
        <v>105</v>
      </c>
      <c r="AT48" s="101">
        <v>4</v>
      </c>
      <c r="AU48" s="101">
        <v>151</v>
      </c>
      <c r="AV48" s="101">
        <v>116</v>
      </c>
      <c r="AW48" s="82">
        <v>411480</v>
      </c>
    </row>
    <row r="49" spans="1:51" x14ac:dyDescent="0.2">
      <c r="A49" s="48" t="s">
        <v>63</v>
      </c>
      <c r="B49" s="48" t="s">
        <v>17</v>
      </c>
      <c r="C49" s="101">
        <v>178</v>
      </c>
      <c r="D49" s="101">
        <v>36</v>
      </c>
      <c r="E49" s="101">
        <v>16</v>
      </c>
      <c r="F49" s="101">
        <v>55</v>
      </c>
      <c r="G49" s="101">
        <v>427</v>
      </c>
      <c r="H49" s="101">
        <v>102</v>
      </c>
      <c r="I49" s="101">
        <v>6</v>
      </c>
      <c r="J49" s="101">
        <v>43</v>
      </c>
      <c r="K49" s="101">
        <v>5</v>
      </c>
      <c r="L49" s="101">
        <v>112</v>
      </c>
      <c r="M49" s="101">
        <v>2533</v>
      </c>
      <c r="N49" s="102">
        <f t="shared" si="0"/>
        <v>3039.6</v>
      </c>
      <c r="O49" s="101">
        <v>335</v>
      </c>
      <c r="P49" s="101">
        <v>311</v>
      </c>
      <c r="Q49" s="101">
        <v>1240</v>
      </c>
      <c r="R49" s="101">
        <v>1094</v>
      </c>
      <c r="S49" s="101">
        <v>102</v>
      </c>
      <c r="T49" s="101">
        <v>2661</v>
      </c>
      <c r="U49" s="101">
        <v>3614</v>
      </c>
      <c r="V49" s="101">
        <v>111</v>
      </c>
      <c r="W49" s="101">
        <v>975</v>
      </c>
      <c r="X49" s="101">
        <v>167</v>
      </c>
      <c r="Y49" s="101">
        <v>33</v>
      </c>
      <c r="Z49" s="101">
        <v>771</v>
      </c>
      <c r="AA49" s="101">
        <v>1085</v>
      </c>
      <c r="AB49" s="101">
        <v>61</v>
      </c>
      <c r="AC49" s="101">
        <v>859</v>
      </c>
      <c r="AD49" s="101">
        <v>7</v>
      </c>
      <c r="AE49" s="101">
        <v>0</v>
      </c>
      <c r="AF49" s="101">
        <v>82</v>
      </c>
      <c r="AG49" s="101">
        <v>12</v>
      </c>
      <c r="AH49" s="101">
        <v>1</v>
      </c>
      <c r="AI49" s="101">
        <v>764</v>
      </c>
      <c r="AJ49" s="101">
        <v>11</v>
      </c>
      <c r="AK49" s="101">
        <v>1558</v>
      </c>
      <c r="AL49" s="101">
        <v>72</v>
      </c>
      <c r="AM49" s="101">
        <v>72</v>
      </c>
      <c r="AN49" s="101">
        <v>1393</v>
      </c>
      <c r="AO49" s="101">
        <v>1393</v>
      </c>
      <c r="AP49" s="101">
        <v>10</v>
      </c>
      <c r="AQ49" s="101">
        <v>29</v>
      </c>
      <c r="AR49" s="101">
        <v>499</v>
      </c>
      <c r="AS49" s="101">
        <v>98</v>
      </c>
      <c r="AT49" s="101">
        <v>17</v>
      </c>
      <c r="AU49" s="101">
        <v>170</v>
      </c>
      <c r="AV49" s="101">
        <v>66</v>
      </c>
      <c r="AW49" s="82">
        <v>1389927</v>
      </c>
    </row>
    <row r="50" spans="1:51" x14ac:dyDescent="0.2">
      <c r="A50" s="49" t="s">
        <v>64</v>
      </c>
      <c r="B50" s="49" t="s">
        <v>17</v>
      </c>
      <c r="C50" s="101">
        <v>25</v>
      </c>
      <c r="D50" s="101">
        <v>16</v>
      </c>
      <c r="E50" s="101">
        <v>0</v>
      </c>
      <c r="F50" s="101">
        <v>19</v>
      </c>
      <c r="G50" s="101">
        <v>110</v>
      </c>
      <c r="H50" s="101">
        <v>53</v>
      </c>
      <c r="I50" s="101">
        <v>3</v>
      </c>
      <c r="J50" s="101">
        <v>19</v>
      </c>
      <c r="K50" s="101">
        <v>13</v>
      </c>
      <c r="L50" s="101">
        <v>30</v>
      </c>
      <c r="M50" s="101">
        <v>1121</v>
      </c>
      <c r="N50" s="102">
        <f t="shared" si="0"/>
        <v>1345.2</v>
      </c>
      <c r="O50" s="101">
        <v>282</v>
      </c>
      <c r="P50" s="101">
        <v>127</v>
      </c>
      <c r="Q50" s="101">
        <v>1372</v>
      </c>
      <c r="R50" s="101">
        <v>1199</v>
      </c>
      <c r="S50" s="101">
        <v>58</v>
      </c>
      <c r="T50" s="101">
        <v>1394</v>
      </c>
      <c r="U50" s="101">
        <v>1811</v>
      </c>
      <c r="V50" s="101">
        <v>94</v>
      </c>
      <c r="W50" s="101">
        <v>822</v>
      </c>
      <c r="X50" s="101">
        <v>48</v>
      </c>
      <c r="Y50" s="101">
        <v>2</v>
      </c>
      <c r="Z50" s="101">
        <v>189</v>
      </c>
      <c r="AA50" s="101">
        <v>258</v>
      </c>
      <c r="AB50" s="101">
        <v>10</v>
      </c>
      <c r="AC50" s="101">
        <v>305</v>
      </c>
      <c r="AD50" s="101">
        <v>5</v>
      </c>
      <c r="AE50" s="101">
        <v>0</v>
      </c>
      <c r="AF50" s="101">
        <v>57</v>
      </c>
      <c r="AG50" s="101">
        <v>2</v>
      </c>
      <c r="AH50" s="101">
        <v>2</v>
      </c>
      <c r="AI50" s="101">
        <v>250</v>
      </c>
      <c r="AJ50" s="101">
        <v>15</v>
      </c>
      <c r="AK50" s="101">
        <v>627</v>
      </c>
      <c r="AL50" s="101">
        <v>7</v>
      </c>
      <c r="AM50" s="101">
        <v>7</v>
      </c>
      <c r="AN50" s="101">
        <v>1279</v>
      </c>
      <c r="AO50" s="101">
        <v>1279</v>
      </c>
      <c r="AP50" s="101">
        <v>2</v>
      </c>
      <c r="AQ50" s="101">
        <v>0</v>
      </c>
      <c r="AR50" s="101">
        <v>456</v>
      </c>
      <c r="AS50" s="101">
        <v>61</v>
      </c>
      <c r="AT50" s="101">
        <v>3</v>
      </c>
      <c r="AU50" s="101">
        <v>162</v>
      </c>
      <c r="AV50" s="101">
        <v>25</v>
      </c>
      <c r="AW50" s="82">
        <v>603922</v>
      </c>
    </row>
    <row r="51" spans="1:51" x14ac:dyDescent="0.2">
      <c r="A51" s="50" t="s">
        <v>65</v>
      </c>
      <c r="B51" s="50" t="s">
        <v>17</v>
      </c>
      <c r="C51" s="101">
        <v>114</v>
      </c>
      <c r="D51" s="101">
        <v>130</v>
      </c>
      <c r="E51" s="101">
        <v>3</v>
      </c>
      <c r="F51" s="101">
        <v>44</v>
      </c>
      <c r="G51" s="101">
        <v>239</v>
      </c>
      <c r="H51" s="101">
        <v>76</v>
      </c>
      <c r="I51" s="101">
        <v>0</v>
      </c>
      <c r="J51" s="101">
        <v>17</v>
      </c>
      <c r="K51" s="101">
        <v>9</v>
      </c>
      <c r="L51" s="101">
        <v>21</v>
      </c>
      <c r="M51" s="101">
        <v>1529</v>
      </c>
      <c r="N51" s="102">
        <f t="shared" si="0"/>
        <v>1834.8</v>
      </c>
      <c r="O51" s="101">
        <v>201</v>
      </c>
      <c r="P51" s="101">
        <v>80</v>
      </c>
      <c r="Q51" s="101">
        <v>1142</v>
      </c>
      <c r="R51" s="101">
        <v>847</v>
      </c>
      <c r="S51" s="101">
        <v>18</v>
      </c>
      <c r="T51" s="101">
        <v>1153</v>
      </c>
      <c r="U51" s="101">
        <v>1311</v>
      </c>
      <c r="V51" s="101">
        <v>41</v>
      </c>
      <c r="W51" s="101">
        <v>640</v>
      </c>
      <c r="X51" s="101">
        <v>10</v>
      </c>
      <c r="Y51" s="101">
        <v>2</v>
      </c>
      <c r="Z51" s="101">
        <v>106</v>
      </c>
      <c r="AA51" s="101">
        <v>219</v>
      </c>
      <c r="AB51" s="101">
        <v>8</v>
      </c>
      <c r="AC51" s="101">
        <v>285</v>
      </c>
      <c r="AD51" s="101">
        <v>0</v>
      </c>
      <c r="AE51" s="101">
        <v>0</v>
      </c>
      <c r="AF51" s="101">
        <v>137</v>
      </c>
      <c r="AG51" s="101">
        <v>4</v>
      </c>
      <c r="AH51" s="101">
        <v>3</v>
      </c>
      <c r="AI51" s="101">
        <v>369</v>
      </c>
      <c r="AJ51" s="101">
        <v>16</v>
      </c>
      <c r="AK51" s="101">
        <v>1075</v>
      </c>
      <c r="AL51" s="101">
        <v>32</v>
      </c>
      <c r="AM51" s="101">
        <v>32</v>
      </c>
      <c r="AN51" s="101">
        <v>628</v>
      </c>
      <c r="AO51" s="101">
        <v>628</v>
      </c>
      <c r="AP51" s="101">
        <v>5</v>
      </c>
      <c r="AQ51" s="101">
        <v>26</v>
      </c>
      <c r="AR51" s="101">
        <v>41</v>
      </c>
      <c r="AS51" s="101">
        <v>38</v>
      </c>
      <c r="AT51" s="101">
        <v>12</v>
      </c>
      <c r="AU51" s="101">
        <v>36</v>
      </c>
      <c r="AV51" s="101">
        <v>26</v>
      </c>
      <c r="AW51" s="82">
        <v>807418</v>
      </c>
    </row>
    <row r="52" spans="1:51" x14ac:dyDescent="0.2">
      <c r="A52" s="51" t="s">
        <v>66</v>
      </c>
      <c r="B52" s="51" t="s">
        <v>15</v>
      </c>
      <c r="C52" s="101">
        <v>7</v>
      </c>
      <c r="D52" s="101">
        <v>1</v>
      </c>
      <c r="E52" s="101">
        <v>0</v>
      </c>
      <c r="F52" s="101">
        <v>4</v>
      </c>
      <c r="G52" s="101">
        <v>10</v>
      </c>
      <c r="H52" s="101">
        <v>7</v>
      </c>
      <c r="I52" s="101">
        <v>0</v>
      </c>
      <c r="J52" s="101">
        <v>8</v>
      </c>
      <c r="K52" s="101">
        <v>0</v>
      </c>
      <c r="L52" s="101">
        <v>8</v>
      </c>
      <c r="M52" s="101">
        <v>222</v>
      </c>
      <c r="N52" s="102">
        <f t="shared" si="0"/>
        <v>266.39999999999998</v>
      </c>
      <c r="O52" s="101">
        <v>59</v>
      </c>
      <c r="P52" s="101">
        <v>23</v>
      </c>
      <c r="Q52" s="101">
        <v>128</v>
      </c>
      <c r="R52" s="101">
        <v>417</v>
      </c>
      <c r="S52" s="101">
        <v>8</v>
      </c>
      <c r="T52" s="101">
        <v>235</v>
      </c>
      <c r="U52" s="101">
        <v>639</v>
      </c>
      <c r="V52" s="101">
        <v>33</v>
      </c>
      <c r="W52" s="101">
        <v>104</v>
      </c>
      <c r="X52" s="101">
        <v>20</v>
      </c>
      <c r="Y52" s="101">
        <v>1</v>
      </c>
      <c r="Z52" s="101">
        <v>86</v>
      </c>
      <c r="AA52" s="101">
        <v>125</v>
      </c>
      <c r="AB52" s="101">
        <v>3</v>
      </c>
      <c r="AC52" s="101">
        <v>86</v>
      </c>
      <c r="AD52" s="101">
        <v>0</v>
      </c>
      <c r="AE52" s="101">
        <v>0</v>
      </c>
      <c r="AF52" s="101">
        <v>6</v>
      </c>
      <c r="AG52" s="101">
        <v>0</v>
      </c>
      <c r="AH52" s="101">
        <v>0</v>
      </c>
      <c r="AI52" s="101">
        <v>37</v>
      </c>
      <c r="AJ52" s="101">
        <v>1</v>
      </c>
      <c r="AK52" s="101">
        <v>52</v>
      </c>
      <c r="AL52" s="101">
        <v>2</v>
      </c>
      <c r="AM52" s="101">
        <v>2</v>
      </c>
      <c r="AN52" s="101">
        <v>136</v>
      </c>
      <c r="AO52" s="100">
        <v>102</v>
      </c>
      <c r="AP52" s="101">
        <v>0</v>
      </c>
      <c r="AQ52" s="101">
        <v>0</v>
      </c>
      <c r="AR52" s="101">
        <v>70</v>
      </c>
      <c r="AS52" s="101">
        <v>25</v>
      </c>
      <c r="AT52" s="101">
        <v>0</v>
      </c>
      <c r="AU52" s="101">
        <v>25</v>
      </c>
      <c r="AV52" s="101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101">
        <v>28</v>
      </c>
      <c r="D53" s="101">
        <v>2</v>
      </c>
      <c r="E53" s="101">
        <v>3</v>
      </c>
      <c r="F53" s="101">
        <v>8</v>
      </c>
      <c r="G53" s="101">
        <v>27</v>
      </c>
      <c r="H53" s="101">
        <v>4</v>
      </c>
      <c r="I53" s="101">
        <v>0</v>
      </c>
      <c r="J53" s="101">
        <v>7</v>
      </c>
      <c r="K53" s="101">
        <v>1</v>
      </c>
      <c r="L53" s="101">
        <v>18</v>
      </c>
      <c r="M53" s="101">
        <v>561</v>
      </c>
      <c r="N53" s="102">
        <f t="shared" si="0"/>
        <v>673.19999999999993</v>
      </c>
      <c r="O53" s="101">
        <v>107</v>
      </c>
      <c r="P53" s="101">
        <v>40</v>
      </c>
      <c r="Q53" s="101">
        <v>412</v>
      </c>
      <c r="R53" s="101">
        <v>210</v>
      </c>
      <c r="S53" s="101">
        <v>18</v>
      </c>
      <c r="T53" s="101">
        <v>971</v>
      </c>
      <c r="U53" s="101">
        <v>651</v>
      </c>
      <c r="V53" s="101">
        <v>21</v>
      </c>
      <c r="W53" s="101">
        <v>162</v>
      </c>
      <c r="X53" s="101">
        <v>19</v>
      </c>
      <c r="Y53" s="101">
        <v>5</v>
      </c>
      <c r="Z53" s="101">
        <v>202</v>
      </c>
      <c r="AA53" s="101">
        <v>459</v>
      </c>
      <c r="AB53" s="101">
        <v>2</v>
      </c>
      <c r="AC53" s="101">
        <v>184</v>
      </c>
      <c r="AD53" s="101">
        <v>0</v>
      </c>
      <c r="AE53" s="101">
        <v>0</v>
      </c>
      <c r="AF53" s="101">
        <v>28</v>
      </c>
      <c r="AG53" s="101">
        <v>0</v>
      </c>
      <c r="AH53" s="101">
        <v>0</v>
      </c>
      <c r="AI53" s="101">
        <v>104</v>
      </c>
      <c r="AJ53" s="101">
        <v>0</v>
      </c>
      <c r="AK53" s="101">
        <v>312</v>
      </c>
      <c r="AL53" s="101">
        <v>7</v>
      </c>
      <c r="AM53" s="101">
        <v>7</v>
      </c>
      <c r="AN53" s="101">
        <v>370</v>
      </c>
      <c r="AO53" s="101">
        <v>370</v>
      </c>
      <c r="AP53" s="101">
        <v>0</v>
      </c>
      <c r="AQ53" s="101">
        <v>0</v>
      </c>
      <c r="AR53" s="101">
        <v>118</v>
      </c>
      <c r="AS53" s="101">
        <v>111</v>
      </c>
      <c r="AT53" s="101">
        <v>1</v>
      </c>
      <c r="AU53" s="101">
        <v>62</v>
      </c>
      <c r="AV53" s="101">
        <v>18</v>
      </c>
      <c r="AW53" s="82">
        <v>534758</v>
      </c>
    </row>
    <row r="54" spans="1:51" x14ac:dyDescent="0.2">
      <c r="A54" s="53" t="s">
        <v>68</v>
      </c>
      <c r="B54" s="53" t="s">
        <v>17</v>
      </c>
      <c r="C54" s="101">
        <v>11</v>
      </c>
      <c r="D54" s="101">
        <v>1</v>
      </c>
      <c r="E54" s="101">
        <v>0</v>
      </c>
      <c r="F54" s="101">
        <v>1</v>
      </c>
      <c r="G54" s="101">
        <v>29</v>
      </c>
      <c r="H54" s="101">
        <v>11</v>
      </c>
      <c r="I54" s="101">
        <v>1</v>
      </c>
      <c r="J54" s="101">
        <v>10</v>
      </c>
      <c r="K54" s="101">
        <v>1</v>
      </c>
      <c r="L54" s="101">
        <v>13</v>
      </c>
      <c r="M54" s="101">
        <v>191</v>
      </c>
      <c r="N54" s="102">
        <f t="shared" si="0"/>
        <v>229.2</v>
      </c>
      <c r="O54" s="101">
        <v>47</v>
      </c>
      <c r="P54" s="101">
        <v>15</v>
      </c>
      <c r="Q54" s="101">
        <v>185</v>
      </c>
      <c r="R54" s="101">
        <v>151</v>
      </c>
      <c r="S54" s="101">
        <v>23</v>
      </c>
      <c r="T54" s="101">
        <v>264</v>
      </c>
      <c r="U54" s="101">
        <v>328</v>
      </c>
      <c r="V54" s="101">
        <v>7</v>
      </c>
      <c r="W54" s="101">
        <v>96</v>
      </c>
      <c r="X54" s="101">
        <v>18</v>
      </c>
      <c r="Y54" s="101">
        <v>6</v>
      </c>
      <c r="Z54" s="101">
        <v>79</v>
      </c>
      <c r="AA54" s="101">
        <v>103</v>
      </c>
      <c r="AB54" s="101">
        <v>0</v>
      </c>
      <c r="AC54" s="101">
        <v>116</v>
      </c>
      <c r="AD54" s="101">
        <v>0</v>
      </c>
      <c r="AE54" s="101">
        <v>0</v>
      </c>
      <c r="AF54" s="101">
        <v>9</v>
      </c>
      <c r="AG54" s="101">
        <v>0</v>
      </c>
      <c r="AH54" s="101">
        <v>0</v>
      </c>
      <c r="AI54" s="101">
        <v>52</v>
      </c>
      <c r="AJ54" s="101">
        <v>1</v>
      </c>
      <c r="AK54" s="101">
        <v>101</v>
      </c>
      <c r="AL54" s="101">
        <v>8</v>
      </c>
      <c r="AM54" s="101">
        <v>8</v>
      </c>
      <c r="AN54" s="101">
        <v>147</v>
      </c>
      <c r="AO54" s="101">
        <v>147</v>
      </c>
      <c r="AP54" s="101">
        <v>0</v>
      </c>
      <c r="AQ54" s="101">
        <v>32</v>
      </c>
      <c r="AR54" s="101">
        <v>68</v>
      </c>
      <c r="AS54" s="101">
        <v>19</v>
      </c>
      <c r="AT54" s="101">
        <v>0</v>
      </c>
      <c r="AU54" s="101">
        <v>26</v>
      </c>
      <c r="AV54" s="101">
        <v>2</v>
      </c>
      <c r="AW54" s="82">
        <v>853487</v>
      </c>
    </row>
    <row r="55" spans="1:51" x14ac:dyDescent="0.2">
      <c r="A55" s="54" t="s">
        <v>69</v>
      </c>
      <c r="B55" s="54" t="s">
        <v>17</v>
      </c>
      <c r="C55" s="101">
        <v>10</v>
      </c>
      <c r="D55" s="101">
        <v>12</v>
      </c>
      <c r="E55" s="101">
        <v>3</v>
      </c>
      <c r="F55" s="101">
        <v>3</v>
      </c>
      <c r="G55" s="101">
        <v>39</v>
      </c>
      <c r="H55" s="101">
        <v>25</v>
      </c>
      <c r="I55" s="101">
        <v>1</v>
      </c>
      <c r="J55" s="101">
        <v>9</v>
      </c>
      <c r="K55" s="101">
        <v>3</v>
      </c>
      <c r="L55" s="101">
        <v>21</v>
      </c>
      <c r="M55" s="101">
        <v>290</v>
      </c>
      <c r="N55" s="102">
        <f t="shared" si="0"/>
        <v>348</v>
      </c>
      <c r="O55" s="101">
        <v>57</v>
      </c>
      <c r="P55" s="101">
        <v>34</v>
      </c>
      <c r="Q55" s="101">
        <v>212</v>
      </c>
      <c r="R55" s="101">
        <v>194</v>
      </c>
      <c r="S55" s="101">
        <v>22</v>
      </c>
      <c r="T55" s="101">
        <v>605</v>
      </c>
      <c r="U55" s="101">
        <v>469</v>
      </c>
      <c r="V55" s="101">
        <v>16</v>
      </c>
      <c r="W55" s="101">
        <v>290</v>
      </c>
      <c r="X55" s="101">
        <v>21</v>
      </c>
      <c r="Y55" s="101">
        <v>4</v>
      </c>
      <c r="Z55" s="101">
        <v>190</v>
      </c>
      <c r="AA55" s="101">
        <v>348</v>
      </c>
      <c r="AB55" s="101">
        <v>1</v>
      </c>
      <c r="AC55" s="101">
        <v>304</v>
      </c>
      <c r="AD55" s="101">
        <v>0</v>
      </c>
      <c r="AE55" s="101">
        <v>0</v>
      </c>
      <c r="AF55" s="101">
        <v>6</v>
      </c>
      <c r="AG55" s="101">
        <v>0</v>
      </c>
      <c r="AH55" s="101">
        <v>0</v>
      </c>
      <c r="AI55" s="101">
        <v>59</v>
      </c>
      <c r="AJ55" s="101">
        <v>0</v>
      </c>
      <c r="AK55" s="101">
        <v>214</v>
      </c>
      <c r="AL55" s="101">
        <v>2</v>
      </c>
      <c r="AM55" s="101">
        <v>2</v>
      </c>
      <c r="AN55" s="101">
        <v>438</v>
      </c>
      <c r="AO55" s="101">
        <v>438</v>
      </c>
      <c r="AP55" s="101">
        <v>0</v>
      </c>
      <c r="AQ55" s="101">
        <v>0</v>
      </c>
      <c r="AR55" s="101">
        <v>155</v>
      </c>
      <c r="AS55" s="101">
        <v>31</v>
      </c>
      <c r="AT55" s="101">
        <v>0</v>
      </c>
      <c r="AU55" s="101">
        <v>63</v>
      </c>
      <c r="AV55" s="101">
        <v>11</v>
      </c>
      <c r="AW55" s="82">
        <v>199719</v>
      </c>
    </row>
    <row r="56" spans="1:51" x14ac:dyDescent="0.2">
      <c r="A56" s="55" t="s">
        <v>70</v>
      </c>
      <c r="B56" s="55" t="s">
        <v>15</v>
      </c>
      <c r="C56" s="101">
        <v>17</v>
      </c>
      <c r="D56" s="101">
        <v>11</v>
      </c>
      <c r="E56" s="101">
        <v>7</v>
      </c>
      <c r="F56" s="101">
        <v>11</v>
      </c>
      <c r="G56" s="101">
        <v>29</v>
      </c>
      <c r="H56" s="101">
        <v>21</v>
      </c>
      <c r="I56" s="101">
        <v>3</v>
      </c>
      <c r="J56" s="101">
        <v>18</v>
      </c>
      <c r="K56" s="101">
        <v>4</v>
      </c>
      <c r="L56" s="101">
        <v>11</v>
      </c>
      <c r="M56" s="101">
        <v>300</v>
      </c>
      <c r="N56" s="102">
        <f t="shared" si="0"/>
        <v>360</v>
      </c>
      <c r="O56" s="101">
        <v>34</v>
      </c>
      <c r="P56" s="101">
        <v>23</v>
      </c>
      <c r="Q56" s="101">
        <v>211</v>
      </c>
      <c r="R56" s="101">
        <v>118</v>
      </c>
      <c r="S56" s="101">
        <v>9</v>
      </c>
      <c r="T56" s="101">
        <v>504</v>
      </c>
      <c r="U56" s="101">
        <v>344</v>
      </c>
      <c r="V56" s="101">
        <v>14</v>
      </c>
      <c r="W56" s="101">
        <v>91</v>
      </c>
      <c r="X56" s="101">
        <v>20</v>
      </c>
      <c r="Y56" s="101">
        <v>10</v>
      </c>
      <c r="Z56" s="101">
        <v>99</v>
      </c>
      <c r="AA56" s="101">
        <v>173</v>
      </c>
      <c r="AB56" s="101">
        <v>7</v>
      </c>
      <c r="AC56" s="101">
        <v>86</v>
      </c>
      <c r="AD56" s="101">
        <v>0</v>
      </c>
      <c r="AE56" s="101">
        <v>0</v>
      </c>
      <c r="AF56" s="101">
        <v>8</v>
      </c>
      <c r="AG56" s="101">
        <v>1</v>
      </c>
      <c r="AH56" s="101">
        <v>0</v>
      </c>
      <c r="AI56" s="101">
        <v>52</v>
      </c>
      <c r="AJ56" s="101">
        <v>0</v>
      </c>
      <c r="AK56" s="101">
        <v>158</v>
      </c>
      <c r="AL56" s="101">
        <v>9</v>
      </c>
      <c r="AM56" s="101">
        <v>9</v>
      </c>
      <c r="AN56" s="101">
        <v>185</v>
      </c>
      <c r="AO56" s="101">
        <v>185</v>
      </c>
      <c r="AP56" s="101">
        <v>0</v>
      </c>
      <c r="AQ56" s="101">
        <v>0</v>
      </c>
      <c r="AR56" s="101">
        <v>39</v>
      </c>
      <c r="AS56" s="101">
        <v>41</v>
      </c>
      <c r="AT56" s="101">
        <v>1</v>
      </c>
      <c r="AU56" s="101">
        <v>39</v>
      </c>
      <c r="AV56" s="101">
        <v>6</v>
      </c>
      <c r="AW56" s="82">
        <v>503913</v>
      </c>
    </row>
    <row r="57" spans="1:51" x14ac:dyDescent="0.2">
      <c r="A57" s="56" t="s">
        <v>71</v>
      </c>
      <c r="B57" s="56" t="s">
        <v>17</v>
      </c>
      <c r="C57" s="101">
        <v>112</v>
      </c>
      <c r="D57" s="101">
        <v>58</v>
      </c>
      <c r="E57" s="101">
        <v>11</v>
      </c>
      <c r="F57" s="101">
        <v>57</v>
      </c>
      <c r="G57" s="101">
        <v>311</v>
      </c>
      <c r="H57" s="101">
        <v>179</v>
      </c>
      <c r="I57" s="101">
        <v>14</v>
      </c>
      <c r="J57" s="101">
        <v>53</v>
      </c>
      <c r="K57" s="101">
        <v>37</v>
      </c>
      <c r="L57" s="101">
        <v>181</v>
      </c>
      <c r="M57" s="101">
        <v>3729</v>
      </c>
      <c r="N57" s="102">
        <f t="shared" si="0"/>
        <v>4474.8</v>
      </c>
      <c r="O57" s="101">
        <v>610</v>
      </c>
      <c r="P57" s="101">
        <v>539</v>
      </c>
      <c r="Q57" s="101">
        <v>5608</v>
      </c>
      <c r="R57" s="101">
        <v>4972</v>
      </c>
      <c r="S57" s="101">
        <v>170</v>
      </c>
      <c r="T57" s="101">
        <v>6112</v>
      </c>
      <c r="U57" s="101">
        <v>8693</v>
      </c>
      <c r="V57" s="101">
        <v>299</v>
      </c>
      <c r="W57" s="101">
        <v>2474</v>
      </c>
      <c r="X57" s="101">
        <v>188</v>
      </c>
      <c r="Y57" s="101">
        <v>41</v>
      </c>
      <c r="Z57" s="101">
        <v>908</v>
      </c>
      <c r="AA57" s="101">
        <v>1492</v>
      </c>
      <c r="AB57" s="101">
        <v>61</v>
      </c>
      <c r="AC57" s="101">
        <v>1323</v>
      </c>
      <c r="AD57" s="101">
        <v>9</v>
      </c>
      <c r="AE57" s="101">
        <v>0</v>
      </c>
      <c r="AF57" s="101">
        <v>33</v>
      </c>
      <c r="AG57" s="101">
        <v>18</v>
      </c>
      <c r="AH57" s="101">
        <v>0</v>
      </c>
      <c r="AI57" s="101">
        <v>640</v>
      </c>
      <c r="AJ57" s="101">
        <v>18</v>
      </c>
      <c r="AK57" s="101">
        <v>1872</v>
      </c>
      <c r="AL57" s="101">
        <v>17</v>
      </c>
      <c r="AM57" s="101">
        <v>17</v>
      </c>
      <c r="AN57" s="101">
        <v>4269</v>
      </c>
      <c r="AO57" s="101">
        <v>4269</v>
      </c>
      <c r="AP57" s="101">
        <v>4</v>
      </c>
      <c r="AQ57" s="101">
        <v>4</v>
      </c>
      <c r="AR57" s="101">
        <v>1084</v>
      </c>
      <c r="AS57" s="101">
        <v>129</v>
      </c>
      <c r="AT57" s="101">
        <v>12</v>
      </c>
      <c r="AU57" s="101">
        <v>411</v>
      </c>
      <c r="AV57" s="101">
        <v>112</v>
      </c>
      <c r="AW57" s="82">
        <v>3198470</v>
      </c>
    </row>
    <row r="58" spans="1:51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4</v>
      </c>
      <c r="G58" s="101">
        <v>6</v>
      </c>
      <c r="H58" s="101">
        <v>1</v>
      </c>
      <c r="I58" s="101">
        <v>0</v>
      </c>
      <c r="J58" s="101">
        <v>10</v>
      </c>
      <c r="K58" s="101">
        <v>0</v>
      </c>
      <c r="L58" s="101">
        <v>3</v>
      </c>
      <c r="M58" s="101">
        <v>139</v>
      </c>
      <c r="N58" s="102">
        <f t="shared" si="0"/>
        <v>166.79999999999998</v>
      </c>
      <c r="O58" s="101">
        <v>10</v>
      </c>
      <c r="P58" s="101">
        <v>19</v>
      </c>
      <c r="Q58" s="101">
        <v>68</v>
      </c>
      <c r="R58" s="101">
        <v>56</v>
      </c>
      <c r="S58" s="101">
        <v>5</v>
      </c>
      <c r="T58" s="101">
        <v>132</v>
      </c>
      <c r="U58" s="101">
        <v>183</v>
      </c>
      <c r="V58" s="101">
        <v>10</v>
      </c>
      <c r="W58" s="101">
        <v>57</v>
      </c>
      <c r="X58" s="101">
        <v>3</v>
      </c>
      <c r="Y58" s="101">
        <v>4</v>
      </c>
      <c r="Z58" s="101">
        <v>31</v>
      </c>
      <c r="AA58" s="101">
        <v>79</v>
      </c>
      <c r="AB58" s="101">
        <v>0</v>
      </c>
      <c r="AC58" s="101">
        <v>38</v>
      </c>
      <c r="AD58" s="101">
        <v>0</v>
      </c>
      <c r="AE58" s="101">
        <v>0</v>
      </c>
      <c r="AF58" s="101">
        <v>3</v>
      </c>
      <c r="AG58" s="101">
        <v>0</v>
      </c>
      <c r="AH58" s="101">
        <v>0</v>
      </c>
      <c r="AI58" s="101">
        <v>8</v>
      </c>
      <c r="AJ58" s="101">
        <v>1</v>
      </c>
      <c r="AK58" s="101">
        <v>61</v>
      </c>
      <c r="AL58" s="101">
        <v>0</v>
      </c>
      <c r="AM58" s="101">
        <v>0</v>
      </c>
      <c r="AN58" s="101">
        <v>107</v>
      </c>
      <c r="AO58" s="101">
        <v>107</v>
      </c>
      <c r="AP58" s="101">
        <v>0</v>
      </c>
      <c r="AQ58" s="101">
        <v>0</v>
      </c>
      <c r="AR58" s="101">
        <v>19</v>
      </c>
      <c r="AS58" s="101">
        <v>2</v>
      </c>
      <c r="AT58" s="101">
        <v>0</v>
      </c>
      <c r="AU58" s="101">
        <v>27</v>
      </c>
      <c r="AV58" s="101">
        <v>1</v>
      </c>
      <c r="AW58" s="82">
        <v>71161</v>
      </c>
    </row>
    <row r="59" spans="1:51" x14ac:dyDescent="0.2">
      <c r="A59" s="58" t="s">
        <v>73</v>
      </c>
      <c r="B59" s="58" t="s">
        <v>22</v>
      </c>
      <c r="C59" s="101">
        <v>3571</v>
      </c>
      <c r="D59" s="101">
        <v>729</v>
      </c>
      <c r="E59" s="101">
        <v>231</v>
      </c>
      <c r="F59" s="101">
        <v>1173</v>
      </c>
      <c r="G59" s="101">
        <v>4682</v>
      </c>
      <c r="H59" s="101">
        <v>1584</v>
      </c>
      <c r="I59" s="101">
        <v>83</v>
      </c>
      <c r="J59" s="101">
        <v>1171</v>
      </c>
      <c r="K59" s="101">
        <v>129</v>
      </c>
      <c r="L59" s="101">
        <v>1671</v>
      </c>
      <c r="M59" s="101">
        <v>32387</v>
      </c>
      <c r="N59" s="102">
        <f t="shared" si="0"/>
        <v>38864.400000000001</v>
      </c>
      <c r="O59" s="101">
        <v>2656</v>
      </c>
      <c r="P59" s="101">
        <v>5069</v>
      </c>
      <c r="Q59" s="101">
        <v>25369</v>
      </c>
      <c r="R59" s="101">
        <v>29722</v>
      </c>
      <c r="S59" s="101">
        <v>1310</v>
      </c>
      <c r="T59" s="101">
        <v>40803</v>
      </c>
      <c r="U59" s="101">
        <v>66364</v>
      </c>
      <c r="V59" s="101">
        <v>2140</v>
      </c>
      <c r="W59" s="101">
        <v>11411</v>
      </c>
      <c r="X59" s="101">
        <v>2637</v>
      </c>
      <c r="Y59" s="101">
        <v>280</v>
      </c>
      <c r="Z59" s="101">
        <v>6380</v>
      </c>
      <c r="AA59" s="101">
        <v>10185</v>
      </c>
      <c r="AB59" s="101">
        <v>359</v>
      </c>
      <c r="AC59" s="101">
        <v>10475</v>
      </c>
      <c r="AD59" s="101">
        <v>70</v>
      </c>
      <c r="AE59" s="101">
        <v>33</v>
      </c>
      <c r="AF59" s="101">
        <v>615</v>
      </c>
      <c r="AG59" s="101">
        <v>53</v>
      </c>
      <c r="AH59" s="101">
        <v>4</v>
      </c>
      <c r="AI59" s="101">
        <v>6386</v>
      </c>
      <c r="AJ59" s="101">
        <v>81</v>
      </c>
      <c r="AK59" s="101">
        <v>15554</v>
      </c>
      <c r="AL59" s="101">
        <v>510</v>
      </c>
      <c r="AM59" s="101">
        <v>510</v>
      </c>
      <c r="AN59" s="101">
        <v>24474</v>
      </c>
      <c r="AO59" s="101">
        <v>24474</v>
      </c>
      <c r="AP59" s="101">
        <v>18</v>
      </c>
      <c r="AQ59" s="101">
        <v>17</v>
      </c>
      <c r="AR59" s="101">
        <v>5039</v>
      </c>
      <c r="AS59" s="101">
        <v>403</v>
      </c>
      <c r="AT59" s="101">
        <v>77</v>
      </c>
      <c r="AU59" s="101">
        <v>1659</v>
      </c>
      <c r="AV59" s="101">
        <v>786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101">
        <v>0</v>
      </c>
      <c r="D60" s="101">
        <v>0</v>
      </c>
      <c r="E60" s="101">
        <v>0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1">
        <v>57</v>
      </c>
      <c r="N60" s="102">
        <f t="shared" si="0"/>
        <v>68.399999999999991</v>
      </c>
      <c r="O60" s="101">
        <v>0</v>
      </c>
      <c r="P60" s="101">
        <v>7</v>
      </c>
      <c r="Q60" s="101">
        <v>17</v>
      </c>
      <c r="R60" s="101">
        <v>30</v>
      </c>
      <c r="S60" s="101">
        <v>5</v>
      </c>
      <c r="T60" s="101">
        <v>97</v>
      </c>
      <c r="U60" s="101">
        <v>129</v>
      </c>
      <c r="V60" s="101">
        <v>9</v>
      </c>
      <c r="W60" s="101">
        <v>7</v>
      </c>
      <c r="X60" s="101">
        <v>0</v>
      </c>
      <c r="Y60" s="101">
        <v>0</v>
      </c>
      <c r="Z60" s="101">
        <v>4</v>
      </c>
      <c r="AA60" s="101">
        <v>28</v>
      </c>
      <c r="AB60" s="101">
        <v>0</v>
      </c>
      <c r="AC60" s="101">
        <v>21</v>
      </c>
      <c r="AD60" s="101">
        <v>0</v>
      </c>
      <c r="AE60" s="101">
        <v>0</v>
      </c>
      <c r="AF60" s="101">
        <v>0</v>
      </c>
      <c r="AG60" s="101">
        <v>0</v>
      </c>
      <c r="AH60" s="101">
        <v>0</v>
      </c>
      <c r="AI60" s="101">
        <v>0</v>
      </c>
      <c r="AJ60" s="101">
        <v>0</v>
      </c>
      <c r="AK60" s="101">
        <v>51</v>
      </c>
      <c r="AL60" s="101">
        <v>0</v>
      </c>
      <c r="AM60" s="101">
        <v>0</v>
      </c>
      <c r="AN60" s="101">
        <v>60</v>
      </c>
      <c r="AO60" s="101">
        <v>60</v>
      </c>
      <c r="AP60" s="101">
        <v>0</v>
      </c>
      <c r="AQ60" s="101">
        <v>0</v>
      </c>
      <c r="AR60" s="101">
        <v>7</v>
      </c>
      <c r="AS60" s="101">
        <v>2</v>
      </c>
      <c r="AT60" s="101">
        <v>0</v>
      </c>
      <c r="AU60" s="101">
        <v>6</v>
      </c>
      <c r="AV60" s="101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101">
        <v>45</v>
      </c>
      <c r="D61" s="101">
        <v>15</v>
      </c>
      <c r="E61" s="101">
        <v>5</v>
      </c>
      <c r="F61" s="101">
        <v>17</v>
      </c>
      <c r="G61" s="101">
        <v>60</v>
      </c>
      <c r="H61" s="101">
        <v>40</v>
      </c>
      <c r="I61" s="101">
        <v>0</v>
      </c>
      <c r="J61" s="101">
        <v>18</v>
      </c>
      <c r="K61" s="101">
        <v>3</v>
      </c>
      <c r="L61" s="101">
        <v>25</v>
      </c>
      <c r="M61" s="101">
        <v>795</v>
      </c>
      <c r="N61" s="102">
        <f t="shared" si="0"/>
        <v>954</v>
      </c>
      <c r="O61" s="101">
        <v>116</v>
      </c>
      <c r="P61" s="101">
        <v>59</v>
      </c>
      <c r="Q61" s="101">
        <v>482</v>
      </c>
      <c r="R61" s="101">
        <v>372</v>
      </c>
      <c r="S61" s="101">
        <v>8</v>
      </c>
      <c r="T61" s="101">
        <v>1029</v>
      </c>
      <c r="U61" s="101">
        <v>713</v>
      </c>
      <c r="V61" s="101">
        <v>16</v>
      </c>
      <c r="W61" s="101">
        <v>282</v>
      </c>
      <c r="X61" s="101">
        <v>35</v>
      </c>
      <c r="Y61" s="101">
        <v>9</v>
      </c>
      <c r="Z61" s="101">
        <v>292</v>
      </c>
      <c r="AA61" s="101">
        <v>627</v>
      </c>
      <c r="AB61" s="101">
        <v>5</v>
      </c>
      <c r="AC61" s="101">
        <v>384</v>
      </c>
      <c r="AD61" s="101">
        <v>3</v>
      </c>
      <c r="AE61" s="101">
        <v>0</v>
      </c>
      <c r="AF61" s="101">
        <v>30</v>
      </c>
      <c r="AG61" s="101">
        <v>0</v>
      </c>
      <c r="AH61" s="101">
        <v>0</v>
      </c>
      <c r="AI61" s="101">
        <v>170</v>
      </c>
      <c r="AJ61" s="101">
        <v>3</v>
      </c>
      <c r="AK61" s="101">
        <v>373</v>
      </c>
      <c r="AL61" s="101">
        <v>20</v>
      </c>
      <c r="AM61" s="101">
        <v>20</v>
      </c>
      <c r="AN61" s="101">
        <v>408</v>
      </c>
      <c r="AO61" s="101">
        <v>408</v>
      </c>
      <c r="AP61" s="101">
        <v>3</v>
      </c>
      <c r="AQ61" s="101">
        <v>2</v>
      </c>
      <c r="AR61" s="101">
        <v>136</v>
      </c>
      <c r="AS61" s="101">
        <v>83</v>
      </c>
      <c r="AT61" s="101">
        <v>5</v>
      </c>
      <c r="AU61" s="101">
        <v>137</v>
      </c>
      <c r="AV61" s="101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1" t="s">
        <v>123</v>
      </c>
      <c r="AY63" s="141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10284</v>
      </c>
      <c r="D64" s="62">
        <f t="shared" si="1"/>
        <v>3944</v>
      </c>
      <c r="E64" s="62">
        <f t="shared" si="1"/>
        <v>694</v>
      </c>
      <c r="F64" s="62">
        <f t="shared" si="1"/>
        <v>4233</v>
      </c>
      <c r="G64" s="62">
        <f t="shared" si="1"/>
        <v>18868</v>
      </c>
      <c r="H64" s="62">
        <f t="shared" si="1"/>
        <v>6700</v>
      </c>
      <c r="I64" s="62">
        <f t="shared" si="1"/>
        <v>254</v>
      </c>
      <c r="J64" s="62">
        <f t="shared" si="1"/>
        <v>3860</v>
      </c>
      <c r="K64" s="62">
        <f t="shared" si="1"/>
        <v>495</v>
      </c>
      <c r="L64" s="62">
        <f t="shared" si="1"/>
        <v>5246</v>
      </c>
      <c r="M64" s="62"/>
      <c r="N64" s="62">
        <f>SUM(O3:O61)</f>
        <v>14913</v>
      </c>
      <c r="O64" s="62">
        <f>SUM(P3:P61)</f>
        <v>21893</v>
      </c>
      <c r="P64" s="62"/>
      <c r="Q64" s="64">
        <f t="shared" si="1"/>
        <v>96917</v>
      </c>
      <c r="R64" s="64">
        <f t="shared" si="1"/>
        <v>84481</v>
      </c>
      <c r="S64" s="64">
        <f t="shared" si="1"/>
        <v>3664</v>
      </c>
      <c r="T64" s="64">
        <f t="shared" si="1"/>
        <v>171128</v>
      </c>
      <c r="U64" s="64">
        <f t="shared" si="1"/>
        <v>188541</v>
      </c>
      <c r="V64" s="64">
        <f t="shared" si="1"/>
        <v>11921</v>
      </c>
      <c r="W64" s="64">
        <f t="shared" si="1"/>
        <v>48226</v>
      </c>
      <c r="X64" s="62">
        <f t="shared" si="1"/>
        <v>7124</v>
      </c>
      <c r="Y64" s="62">
        <f t="shared" si="1"/>
        <v>1132</v>
      </c>
      <c r="Z64" s="62">
        <f t="shared" si="1"/>
        <v>29605</v>
      </c>
      <c r="AA64" s="62">
        <f t="shared" si="1"/>
        <v>59851</v>
      </c>
      <c r="AB64" s="64">
        <f t="shared" si="1"/>
        <v>1231</v>
      </c>
      <c r="AC64" s="64">
        <f t="shared" si="1"/>
        <v>40567</v>
      </c>
      <c r="AD64" s="62">
        <f t="shared" si="1"/>
        <v>244</v>
      </c>
      <c r="AE64" s="62">
        <f t="shared" si="1"/>
        <v>71</v>
      </c>
      <c r="AF64" s="62">
        <f t="shared" si="1"/>
        <v>5784</v>
      </c>
      <c r="AG64" s="62">
        <f t="shared" si="1"/>
        <v>328</v>
      </c>
      <c r="AH64" s="62">
        <f t="shared" si="1"/>
        <v>130</v>
      </c>
      <c r="AI64" s="62">
        <f t="shared" si="1"/>
        <v>29420</v>
      </c>
      <c r="AJ64" s="64">
        <f t="shared" si="1"/>
        <v>928</v>
      </c>
      <c r="AK64" s="62">
        <f t="shared" si="1"/>
        <v>75427</v>
      </c>
      <c r="AL64" s="62"/>
      <c r="AM64" s="62">
        <f>SUM(AM3:AM61)</f>
        <v>2524</v>
      </c>
      <c r="AN64" s="63"/>
      <c r="AO64" s="62">
        <f>SUM(AO3:AO61)</f>
        <v>86648</v>
      </c>
      <c r="AP64" s="62">
        <f t="shared" ref="AP64:AV64" si="2">SUM(AP3:AP61)</f>
        <v>206</v>
      </c>
      <c r="AQ64" s="62">
        <f t="shared" si="2"/>
        <v>403</v>
      </c>
      <c r="AR64" s="64">
        <f t="shared" si="2"/>
        <v>23691</v>
      </c>
      <c r="AS64" s="62">
        <f t="shared" si="2"/>
        <v>6707</v>
      </c>
      <c r="AT64" s="62">
        <f t="shared" si="2"/>
        <v>431</v>
      </c>
      <c r="AU64" s="62">
        <f t="shared" si="2"/>
        <v>11194</v>
      </c>
      <c r="AV64" s="64">
        <f t="shared" si="2"/>
        <v>2999</v>
      </c>
      <c r="AW64" s="99">
        <f>AW62/AW63</f>
        <v>0.67907894988052542</v>
      </c>
      <c r="AX64" s="141" t="s">
        <v>95</v>
      </c>
      <c r="AY64" s="141"/>
    </row>
    <row r="65" spans="1:49" ht="16" x14ac:dyDescent="0.2">
      <c r="A65" s="63"/>
      <c r="B65" s="70" t="s">
        <v>96</v>
      </c>
      <c r="C65" s="88">
        <f>C64/D64</f>
        <v>2.6075050709939149</v>
      </c>
      <c r="D65" s="76">
        <f>D64/D64</f>
        <v>1</v>
      </c>
      <c r="E65" s="88">
        <f>E64/D64</f>
        <v>0.17596348884381338</v>
      </c>
      <c r="F65" s="88">
        <f>F64/D64</f>
        <v>1.0732758620689655</v>
      </c>
      <c r="G65" s="88">
        <f>G64/H64</f>
        <v>2.8161194029850747</v>
      </c>
      <c r="H65" s="76">
        <f>H64/H64</f>
        <v>1</v>
      </c>
      <c r="I65" s="88">
        <f>I64/H64</f>
        <v>3.7910447761194031E-2</v>
      </c>
      <c r="J65" s="88">
        <f>J64/H64</f>
        <v>0.57611940298507458</v>
      </c>
      <c r="K65" s="88">
        <f>K64/O64</f>
        <v>2.260996665600877E-2</v>
      </c>
      <c r="L65" s="88">
        <f>L64/O64</f>
        <v>0.2396199698533778</v>
      </c>
      <c r="M65" s="88"/>
      <c r="N65" s="88">
        <f>N64/O64</f>
        <v>0.68117663180011878</v>
      </c>
      <c r="O65" s="76">
        <f>O64/O64</f>
        <v>1</v>
      </c>
      <c r="P65" s="76"/>
      <c r="Q65" s="88">
        <f>Q64/T64</f>
        <v>0.56634215324201764</v>
      </c>
      <c r="R65" s="88">
        <f>R64/T64</f>
        <v>0.49367140386143704</v>
      </c>
      <c r="S65" s="88">
        <f>S64/T64</f>
        <v>2.141087373194334E-2</v>
      </c>
      <c r="T65" s="76">
        <f>T64/T64</f>
        <v>1</v>
      </c>
      <c r="U65" s="88">
        <f>U64/T64</f>
        <v>1.1017542424384086</v>
      </c>
      <c r="V65" s="88">
        <f>V64/T64</f>
        <v>6.9661306156794917E-2</v>
      </c>
      <c r="W65" s="88">
        <f>W64/T64</f>
        <v>0.28181244448599879</v>
      </c>
      <c r="X65" s="88">
        <f>X64/AC64</f>
        <v>0.17561071807133877</v>
      </c>
      <c r="Y65" s="88">
        <f>Y64/AC64</f>
        <v>2.7904454359454729E-2</v>
      </c>
      <c r="Z65" s="88">
        <f>Z64/AC64</f>
        <v>0.72978036334952057</v>
      </c>
      <c r="AA65" s="88">
        <f>AA64/AC64</f>
        <v>1.4753617472329725</v>
      </c>
      <c r="AB65" s="88">
        <f>AB64/AC64</f>
        <v>3.0344861587004217E-2</v>
      </c>
      <c r="AC65" s="76">
        <f>AC64/AC64</f>
        <v>1</v>
      </c>
      <c r="AD65" s="75">
        <f>AD64/AF64</f>
        <v>4.2185338865836794E-2</v>
      </c>
      <c r="AE65" s="75">
        <f>AE64/AF64</f>
        <v>1.2275242047026279E-2</v>
      </c>
      <c r="AF65" s="76">
        <f>AF64/AF64</f>
        <v>1</v>
      </c>
      <c r="AG65" s="75">
        <f>AG64/AF64</f>
        <v>5.6708160442600276E-2</v>
      </c>
      <c r="AH65" s="75">
        <f>AH64/AF64</f>
        <v>2.2475795297372061E-2</v>
      </c>
      <c r="AI65" s="75">
        <f>AI64/AF64</f>
        <v>5.0864453665283538</v>
      </c>
      <c r="AJ65" s="88">
        <f>AJ64/AF64</f>
        <v>0.16044260027662519</v>
      </c>
      <c r="AK65" s="77">
        <f>AK64/AK64</f>
        <v>1</v>
      </c>
      <c r="AL65" s="75"/>
      <c r="AM65" s="75">
        <f>AM64/AK64</f>
        <v>3.3462818354170254E-2</v>
      </c>
      <c r="AN65" s="75"/>
      <c r="AO65" s="75">
        <f>AO64/AK64</f>
        <v>1.1487663568748592</v>
      </c>
      <c r="AP65" s="75">
        <f>AP64/AK64</f>
        <v>2.7311175043419466E-3</v>
      </c>
      <c r="AQ65" s="75">
        <f>AQ64/AK64</f>
        <v>5.3429143410184685E-3</v>
      </c>
      <c r="AR65" s="88">
        <f>AR64/AK64</f>
        <v>0.3140917708512867</v>
      </c>
      <c r="AS65" s="77">
        <f>AS64/AS64</f>
        <v>1</v>
      </c>
      <c r="AT65" s="78">
        <f>AT64/AS64</f>
        <v>6.4261219621291193E-2</v>
      </c>
      <c r="AU65" s="75">
        <f>AU64/AS64</f>
        <v>1.669002534665275</v>
      </c>
      <c r="AV65" s="90">
        <f>AV64/AS64</f>
        <v>0.44714477411659459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3674</v>
      </c>
      <c r="D66" s="66">
        <f>SUMIF(B3:B61, "Europe", D3:D61)</f>
        <v>2171</v>
      </c>
      <c r="E66" s="66">
        <f>SUMIF(B3:B61, "Europe", E3:E61)</f>
        <v>227</v>
      </c>
      <c r="F66" s="66">
        <f>SUMIF(B3:B61, "Europe", F3:F61)</f>
        <v>1791</v>
      </c>
      <c r="G66" s="66">
        <f>SUMIF(B3:B61, "Europe", G3:G61)</f>
        <v>7707</v>
      </c>
      <c r="H66" s="66">
        <f>SUMIF(B3:B61, "Europe", H3:H61)</f>
        <v>2381</v>
      </c>
      <c r="I66" s="66">
        <f>SUMIF(B3:B61, "Europe", I3:I61)</f>
        <v>113</v>
      </c>
      <c r="J66" s="66">
        <f>SUMIF(B3:B61, "Europe", J3:J61)</f>
        <v>760</v>
      </c>
      <c r="K66" s="66">
        <f>SUMIF(B3:B61, "Europe", K3:K61)</f>
        <v>188</v>
      </c>
      <c r="L66" s="66">
        <f>SUMIF(B3:B61, "Europe", L3:L61)</f>
        <v>1731</v>
      </c>
      <c r="N66" s="66">
        <f>SUMIF(B3:B61, "Europe", O3:O61)</f>
        <v>6993</v>
      </c>
      <c r="O66" s="66">
        <f>SUMIF(B3:B61, "Europe", P3:P61)</f>
        <v>12351</v>
      </c>
      <c r="P66" s="66"/>
      <c r="Q66" s="66">
        <f>SUMIF(B3:B61, "Europe", Q3:Q61)</f>
        <v>39281</v>
      </c>
      <c r="R66" s="66">
        <f>SUMIF(B3:B61, "Europe", R3:R61)</f>
        <v>33573</v>
      </c>
      <c r="S66" s="66">
        <f>SUMIF(B3:B61, "Europe", S3:S61)</f>
        <v>1391</v>
      </c>
      <c r="T66" s="68">
        <f>SUMIF(B3:B61, "Europe", T3:T61)</f>
        <v>54625</v>
      </c>
      <c r="U66" s="66">
        <f>SUMIF(B3:B61, "Europe", U3:U61)</f>
        <v>62608</v>
      </c>
      <c r="V66" s="66">
        <f>SUMIF(B3:B61, "Europe", V3:V61)</f>
        <v>8757</v>
      </c>
      <c r="W66" s="66">
        <f>SUMIF(B3:B61, "Europe", W3:W61)</f>
        <v>23015</v>
      </c>
      <c r="X66" s="66">
        <f>SUMIF(B3:B61, "Europe", X3:X61)</f>
        <v>1899</v>
      </c>
      <c r="Y66" s="66">
        <f>SUMIF(B3:B61, "Europe", Y3:Y61)</f>
        <v>309</v>
      </c>
      <c r="Z66" s="66">
        <f>SUMIF(B3:B61, "Europe", Z3:Z61)</f>
        <v>9478</v>
      </c>
      <c r="AA66" s="66">
        <f>SUMIF(B3:B61, "Europe", AA3:AA61)</f>
        <v>18851</v>
      </c>
      <c r="AB66" s="68">
        <f>SUMIF(B3:B61, "Europe", AB3:AB61)</f>
        <v>488</v>
      </c>
      <c r="AC66" s="68">
        <f>SUMIF(B3:B61, "Europe", AC3:AC61)</f>
        <v>16139</v>
      </c>
      <c r="AD66" s="66">
        <f>SUMIF(B3:B61, "Europe", AD3:AD61)</f>
        <v>92</v>
      </c>
      <c r="AE66" s="66">
        <f>SUMIF(B3:B61, "Europe", AE3:AE61)</f>
        <v>10</v>
      </c>
      <c r="AF66" s="66">
        <f>SUMIF(B3:B61, "Europe", AF3:AF61)</f>
        <v>3150</v>
      </c>
      <c r="AG66" s="66">
        <f>SUMIF(B3:B61, "Europe", AG3:AG61)</f>
        <v>203</v>
      </c>
      <c r="AH66" s="66">
        <f>SUMIF(B3:B61, "Europe", AH3:AH61)</f>
        <v>117</v>
      </c>
      <c r="AI66" s="66">
        <f>SUMIF(B3:B61, "Europe", AI3:AI61)</f>
        <v>11492</v>
      </c>
      <c r="AJ66" s="68">
        <f>SUMIF(B3:B61, "Europe", AJ3:AJ61)</f>
        <v>687</v>
      </c>
      <c r="AK66" s="66">
        <f>SUMIF(B3:B61, "Europe", AK3:AK61)</f>
        <v>29229</v>
      </c>
      <c r="AL66" s="66"/>
      <c r="AM66" s="66">
        <f>SUMIF(B3:B61, "Europe", AM3:AM61)</f>
        <v>1109</v>
      </c>
      <c r="AN66" s="67"/>
      <c r="AO66" s="66">
        <f>SUMIF(B3:B61, "Europe", AO3:AO61)</f>
        <v>29307</v>
      </c>
      <c r="AP66" s="66">
        <f>SUMIF(B3:B61, "Europe", AP3:AP61)</f>
        <v>117</v>
      </c>
      <c r="AQ66" s="66">
        <f>SUMIF(B3:B61, "Europe", AQ3:AQ61)</f>
        <v>331</v>
      </c>
      <c r="AR66" s="68">
        <f>SUMIF(B3:B61, "Europe", AR3:AR61)</f>
        <v>11750</v>
      </c>
      <c r="AS66" s="66">
        <f>SUMIF(B3:B61, "Europe", AS3:AS61)</f>
        <v>2127</v>
      </c>
      <c r="AT66" s="66">
        <f>SUMIF(B3:B61, "Europe", AT3:AT61)</f>
        <v>264</v>
      </c>
      <c r="AU66" s="66">
        <f>SUMIF(B3:B61, "Europe", AU3:AU61)</f>
        <v>3136</v>
      </c>
      <c r="AV66" s="68">
        <f>SUMIF(B3:B61, "Europe", AV3:AV61)</f>
        <v>1140</v>
      </c>
      <c r="AW66" s="84"/>
    </row>
    <row r="67" spans="1:49" ht="16" x14ac:dyDescent="0.2">
      <c r="A67" s="69"/>
      <c r="B67" s="70" t="s">
        <v>96</v>
      </c>
      <c r="C67" s="88">
        <f>C66/D66</f>
        <v>1.6923076923076923</v>
      </c>
      <c r="D67" s="76">
        <f>D66/D66</f>
        <v>1</v>
      </c>
      <c r="E67" s="88">
        <f>E66/D66</f>
        <v>0.10456011054813449</v>
      </c>
      <c r="F67" s="88">
        <f>F66/D66</f>
        <v>0.8249654537079687</v>
      </c>
      <c r="G67" s="88">
        <f>G66/H66</f>
        <v>3.2368752624947499</v>
      </c>
      <c r="H67" s="76">
        <f>H66/H66</f>
        <v>1</v>
      </c>
      <c r="I67" s="88">
        <f>I66/H66</f>
        <v>4.745905081898362E-2</v>
      </c>
      <c r="J67" s="88">
        <f>J66/H66</f>
        <v>0.31919361612767744</v>
      </c>
      <c r="K67" s="88">
        <f>K66/O66</f>
        <v>1.5221439559549833E-2</v>
      </c>
      <c r="L67" s="88">
        <f>L66/O66</f>
        <v>0.14015059509351468</v>
      </c>
      <c r="M67" s="88"/>
      <c r="N67" s="88">
        <f>N66/O66</f>
        <v>0.56618897255282974</v>
      </c>
      <c r="O67" s="76">
        <f>O66/O66</f>
        <v>1</v>
      </c>
      <c r="P67" s="76"/>
      <c r="Q67" s="88">
        <f>Q66/T66</f>
        <v>0.71910297482837526</v>
      </c>
      <c r="R67" s="88">
        <f>R66/T66</f>
        <v>0.61460869565217391</v>
      </c>
      <c r="S67" s="88">
        <f>S66/T66</f>
        <v>2.5464530892448514E-2</v>
      </c>
      <c r="T67" s="76">
        <f>T66/T66</f>
        <v>1</v>
      </c>
      <c r="U67" s="88">
        <f>U66/T66</f>
        <v>1.146141876430206</v>
      </c>
      <c r="V67" s="88">
        <f>V66/T66</f>
        <v>0.1603112128146453</v>
      </c>
      <c r="W67" s="88">
        <f>W66/T66</f>
        <v>0.42132723112128145</v>
      </c>
      <c r="X67" s="88">
        <f>X66/AC66</f>
        <v>0.11766528285519549</v>
      </c>
      <c r="Y67" s="88">
        <f>Y66/AC66</f>
        <v>1.914616766838094E-2</v>
      </c>
      <c r="Z67" s="88">
        <f>Z66/AC66</f>
        <v>0.58727306524567813</v>
      </c>
      <c r="AA67" s="88">
        <f>AA66/AC66</f>
        <v>1.1680401511865668</v>
      </c>
      <c r="AB67" s="88">
        <f>AB66/AC66</f>
        <v>3.0237313340355659E-2</v>
      </c>
      <c r="AC67" s="76">
        <f>AC66/AC66</f>
        <v>1</v>
      </c>
      <c r="AD67" s="75">
        <f>AD66/AF66</f>
        <v>2.9206349206349208E-2</v>
      </c>
      <c r="AE67" s="75">
        <f>AE66/AF66</f>
        <v>3.1746031746031746E-3</v>
      </c>
      <c r="AF67" s="76">
        <f>AF66/AF66</f>
        <v>1</v>
      </c>
      <c r="AG67" s="75">
        <f>AG66/AF66</f>
        <v>6.4444444444444443E-2</v>
      </c>
      <c r="AH67" s="75">
        <f>AH66/AF66</f>
        <v>3.7142857142857144E-2</v>
      </c>
      <c r="AI67" s="75">
        <f>AI66/AF66</f>
        <v>3.6482539682539681</v>
      </c>
      <c r="AJ67" s="88">
        <f>AJ66/AF66</f>
        <v>0.21809523809523809</v>
      </c>
      <c r="AK67" s="77">
        <f>AK66/AK66</f>
        <v>1</v>
      </c>
      <c r="AL67" s="75"/>
      <c r="AM67" s="75">
        <f>AM66/AK66</f>
        <v>3.7941770159772827E-2</v>
      </c>
      <c r="AN67" s="75"/>
      <c r="AO67" s="75">
        <f>AO66/AK66</f>
        <v>1.0026685825721031</v>
      </c>
      <c r="AP67" s="75">
        <f>AP66/AK66</f>
        <v>4.0028738581545723E-3</v>
      </c>
      <c r="AQ67" s="75">
        <f>AQ66/AK66</f>
        <v>1.1324369632898833E-2</v>
      </c>
      <c r="AR67" s="88">
        <f>AR66/AK66</f>
        <v>0.40199801566936944</v>
      </c>
      <c r="AS67" s="80">
        <f>AS66/AS66</f>
        <v>1</v>
      </c>
      <c r="AT67" s="81">
        <f>AT66/AS66</f>
        <v>0.12411847672778561</v>
      </c>
      <c r="AU67" s="79">
        <f>AU66/AS66</f>
        <v>1.4743770568876351</v>
      </c>
      <c r="AV67" s="91">
        <f>AV66/AS66</f>
        <v>0.53596614950634702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3873</v>
      </c>
      <c r="D68" s="66">
        <f>SUMIF(B3:B61, "North America", D3:D61)</f>
        <v>836</v>
      </c>
      <c r="E68" s="66">
        <f>SUMIF(B3:B61, "North America", E3:E61)</f>
        <v>268</v>
      </c>
      <c r="F68" s="66">
        <f>SUMIF(B3:B61, "North America", F3:F61)</f>
        <v>1349</v>
      </c>
      <c r="G68" s="66">
        <f>SUMIF(B3:B61, "North America", G3:G61)</f>
        <v>5276</v>
      </c>
      <c r="H68" s="66">
        <f>SUMIF(B3:B61, "North America", H3:H61)</f>
        <v>1826</v>
      </c>
      <c r="I68" s="66">
        <f>SUMIF(B3:B61, "North America", I3:I61)</f>
        <v>87</v>
      </c>
      <c r="J68" s="66">
        <f>SUMIF(B3:B61, "North America", J3:J61)</f>
        <v>1321</v>
      </c>
      <c r="K68" s="66">
        <f>SUMIF(B3:B61, "North America", K3:K61)</f>
        <v>146</v>
      </c>
      <c r="L68" s="66">
        <f>SUMIF(B3:B61, "North America", L3:L61)</f>
        <v>1865</v>
      </c>
      <c r="N68" s="66">
        <f>SUMIF(B3:B61, "North America", O3:O61)</f>
        <v>3091</v>
      </c>
      <c r="O68" s="66">
        <f>SUMIF(B3:B61, "North America", P3:P61)</f>
        <v>5512</v>
      </c>
      <c r="P68" s="66"/>
      <c r="Q68" s="66">
        <f>SUMIF(B3:B61, "North America", Q3:Q61)</f>
        <v>29146</v>
      </c>
      <c r="R68" s="66">
        <f>SUMIF(B3:B61, "North America", R3:R61)</f>
        <v>32866</v>
      </c>
      <c r="S68" s="66">
        <f>SUMIF(B3:B61, "North America", S3:S61)</f>
        <v>1462</v>
      </c>
      <c r="T68" s="66">
        <f>SUMIF(B3:B61, "North America", T3:T61)</f>
        <v>47128</v>
      </c>
      <c r="U68" s="66">
        <f>SUMIF(B3:B61, "North America", U3:U61)</f>
        <v>73299</v>
      </c>
      <c r="V68" s="66">
        <f>SUMIF(B3:B61, "North America", V3:V61)</f>
        <v>2295</v>
      </c>
      <c r="W68" s="66">
        <f>SUMIF(B3:B61, "North America", W3:W61)</f>
        <v>12938</v>
      </c>
      <c r="X68" s="66">
        <f>SUMIF(B3:B61, "North America", X3:X61)</f>
        <v>2847</v>
      </c>
      <c r="Y68" s="66">
        <f>SUMIF(B3:B61, "North America", Y3:Y61)</f>
        <v>333</v>
      </c>
      <c r="Z68" s="66">
        <f>SUMIF(B3:B61, "North America", Z3:Z61)</f>
        <v>7411</v>
      </c>
      <c r="AA68" s="66">
        <f>SUMIF(B3:B61, "North America", AA3:AA61)</f>
        <v>12558</v>
      </c>
      <c r="AB68" s="68">
        <f>SUMIF(B3:B61, "North America", AB3:AB61)</f>
        <v>394</v>
      </c>
      <c r="AC68" s="68">
        <f>SUMIF(B3:B61, "North America", AC3:AC61)</f>
        <v>12013</v>
      </c>
      <c r="AD68" s="66">
        <f>SUMIF(B3:B61, "North America", AD3:AD61)</f>
        <v>72</v>
      </c>
      <c r="AE68" s="66">
        <f>SUMIF(B3:B61, "North America", AE3:AE61)</f>
        <v>33</v>
      </c>
      <c r="AF68" s="66">
        <f>SUMIF(B3:B61, "North America", AF3:AF61)</f>
        <v>720</v>
      </c>
      <c r="AG68" s="66">
        <f>SUMIF(B3:B61, "North America", AG3:AG61)</f>
        <v>55</v>
      </c>
      <c r="AH68" s="66">
        <f>SUMIF(B3:B61, "North America", AH3:AH61)</f>
        <v>4</v>
      </c>
      <c r="AI68" s="66">
        <f>SUMIF(B3:B61, "North America", AI3:AI61)</f>
        <v>7422</v>
      </c>
      <c r="AJ68" s="68">
        <f>SUMIF(B3:B61, "North America", AJ3:AJ61)</f>
        <v>126</v>
      </c>
      <c r="AK68" s="66">
        <f>SUMIF(B3:B61, "North America", AK3:AK61)</f>
        <v>18183</v>
      </c>
      <c r="AL68" s="66"/>
      <c r="AM68" s="66">
        <f>SUMIF(B3:B61, "North America", AM3:AM61)</f>
        <v>572</v>
      </c>
      <c r="AN68" s="67"/>
      <c r="AO68" s="66">
        <f>SUMIF(B3:B61, "North America", AO3:AO61)</f>
        <v>27743</v>
      </c>
      <c r="AP68" s="66">
        <f>SUMIF(B3:B61, "North America", AP3:AP61)</f>
        <v>27</v>
      </c>
      <c r="AQ68" s="66">
        <f>SUMIF(B3:B61, "North America", AQ3:AQ61)</f>
        <v>25</v>
      </c>
      <c r="AR68" s="68">
        <f>SUMIF(B3:B61, "North America", AR3:AR61)</f>
        <v>5428</v>
      </c>
      <c r="AS68" s="66">
        <f>SUMIF(B3:B61, "North America", AS3:AS61)</f>
        <v>543</v>
      </c>
      <c r="AT68" s="66">
        <f>SUMIF(B3:B61, "North America", AT3:AT61)</f>
        <v>83</v>
      </c>
      <c r="AU68" s="66">
        <f>SUMIF(B3:B61, "North America", AU3:AU61)</f>
        <v>2104</v>
      </c>
      <c r="AV68" s="68">
        <f>SUMIF(B3:B61, "North America", AV3:AV61)</f>
        <v>890</v>
      </c>
      <c r="AW68" s="84"/>
    </row>
    <row r="69" spans="1:49" ht="16" x14ac:dyDescent="0.2">
      <c r="A69" s="69"/>
      <c r="B69" s="70" t="s">
        <v>96</v>
      </c>
      <c r="C69" s="88">
        <f>C68/D68</f>
        <v>4.6327751196172251</v>
      </c>
      <c r="D69" s="76">
        <f>D68/D68</f>
        <v>1</v>
      </c>
      <c r="E69" s="88">
        <f>E68/D68</f>
        <v>0.32057416267942584</v>
      </c>
      <c r="F69" s="88">
        <f>F68/D68</f>
        <v>1.6136363636363635</v>
      </c>
      <c r="G69" s="88">
        <f>G68/H68</f>
        <v>2.8893756845564074</v>
      </c>
      <c r="H69" s="76">
        <f>H68/H68</f>
        <v>1</v>
      </c>
      <c r="I69" s="88">
        <f>I68/H68</f>
        <v>4.764512595837897E-2</v>
      </c>
      <c r="J69" s="88">
        <f>J68/H68</f>
        <v>0.72343921139101863</v>
      </c>
      <c r="K69" s="88">
        <f>K68/O68</f>
        <v>2.6487663280116109E-2</v>
      </c>
      <c r="L69" s="88">
        <f>L68/O68</f>
        <v>0.33835268505079824</v>
      </c>
      <c r="M69" s="88"/>
      <c r="N69" s="88">
        <f>N68/O68</f>
        <v>0.56077648766328014</v>
      </c>
      <c r="O69" s="76">
        <f>O68/O68</f>
        <v>1</v>
      </c>
      <c r="P69" s="76"/>
      <c r="Q69" s="88">
        <f>Q68/T68</f>
        <v>0.61844338821931766</v>
      </c>
      <c r="R69" s="88">
        <f>R68/T68</f>
        <v>0.69737735528772704</v>
      </c>
      <c r="S69" s="88">
        <f>S68/T68</f>
        <v>3.1021897810218978E-2</v>
      </c>
      <c r="T69" s="76">
        <f>T68/T68</f>
        <v>1</v>
      </c>
      <c r="U69" s="88">
        <f>U68/T68</f>
        <v>1.5553174333729418</v>
      </c>
      <c r="V69" s="88">
        <f>V68/T68</f>
        <v>4.8697165167204209E-2</v>
      </c>
      <c r="W69" s="88">
        <f>W68/T68</f>
        <v>0.27452894245459175</v>
      </c>
      <c r="X69" s="88">
        <f>X68/AC68</f>
        <v>0.2369932573045867</v>
      </c>
      <c r="Y69" s="88">
        <f>Y68/AC68</f>
        <v>2.7719970032464829E-2</v>
      </c>
      <c r="Z69" s="88">
        <f>Z68/AC68</f>
        <v>0.61691500874053107</v>
      </c>
      <c r="AA69" s="88">
        <f>AA68/AC68</f>
        <v>1.0453675185216016</v>
      </c>
      <c r="AB69" s="88">
        <f>AB68/AC68</f>
        <v>3.2797802380754186E-2</v>
      </c>
      <c r="AC69" s="76">
        <f>AC68/AC68</f>
        <v>1</v>
      </c>
      <c r="AD69" s="75">
        <f>AD68/AF68</f>
        <v>0.1</v>
      </c>
      <c r="AE69" s="75">
        <f>AE68/AF68</f>
        <v>4.583333333333333E-2</v>
      </c>
      <c r="AF69" s="76">
        <f>AF68/AF68</f>
        <v>1</v>
      </c>
      <c r="AG69" s="75">
        <f>AG68/AF68</f>
        <v>7.6388888888888895E-2</v>
      </c>
      <c r="AH69" s="75">
        <f>AH68/AF68</f>
        <v>5.5555555555555558E-3</v>
      </c>
      <c r="AI69" s="75">
        <f>AI68/AF68</f>
        <v>10.308333333333334</v>
      </c>
      <c r="AJ69" s="88">
        <f>AJ68/AF68</f>
        <v>0.17499999999999999</v>
      </c>
      <c r="AK69" s="77">
        <f>AK68/AK68</f>
        <v>1</v>
      </c>
      <c r="AL69" s="75"/>
      <c r="AM69" s="75">
        <f>AM68/AK68</f>
        <v>3.1457955232909861E-2</v>
      </c>
      <c r="AN69" s="75"/>
      <c r="AO69" s="75">
        <f>AO68/AK68</f>
        <v>1.5257658252213606</v>
      </c>
      <c r="AP69" s="75">
        <f>AP68/AK68</f>
        <v>1.4849034812737172E-3</v>
      </c>
      <c r="AQ69" s="75">
        <f>AQ68/AK68</f>
        <v>1.3749106308089975E-3</v>
      </c>
      <c r="AR69" s="88">
        <f>AR68/AK68</f>
        <v>0.29852059616124954</v>
      </c>
      <c r="AS69" s="80">
        <f>AS68/AS68</f>
        <v>1</v>
      </c>
      <c r="AT69" s="81">
        <f>AT68/AS68</f>
        <v>0.15285451197053407</v>
      </c>
      <c r="AU69" s="79">
        <f>AU68/AS68</f>
        <v>3.874769797421731</v>
      </c>
      <c r="AV69" s="91">
        <f>AV68/AS68</f>
        <v>1.6390423572744015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142</v>
      </c>
      <c r="D70" s="66">
        <f>SUMIF(B3:B61, "South America", D3:D61)</f>
        <v>35</v>
      </c>
      <c r="E70" s="66">
        <f>SUMIF(B3:B61, "South America", E3:E61)</f>
        <v>21</v>
      </c>
      <c r="F70" s="66">
        <f>SUMIF(B3:B61, "South America", F3:F61)</f>
        <v>155</v>
      </c>
      <c r="G70" s="66">
        <f>SUMIF(B3:B61, "South America", G3:G61)</f>
        <v>464</v>
      </c>
      <c r="H70" s="66">
        <f>SUMIF(B3:B61, "South America", H3:H61)</f>
        <v>155</v>
      </c>
      <c r="I70" s="66">
        <f>SUMIF(B3:B61, "South America", I3:I61)</f>
        <v>10</v>
      </c>
      <c r="J70" s="66">
        <f>SUMIF(B3:B61, "South America", J3:J61)</f>
        <v>167</v>
      </c>
      <c r="K70" s="66">
        <f>SUMIF(B3:B61, "South America", K3:K61)</f>
        <v>30</v>
      </c>
      <c r="L70" s="66">
        <f>SUMIF(B3:B61, "South America", L3:L61)</f>
        <v>129</v>
      </c>
      <c r="N70" s="66">
        <f>SUMIF(B3:B61, "South America", O3:O61)</f>
        <v>487</v>
      </c>
      <c r="O70" s="66">
        <f>SUMIF(B3:B61, "South America", P3:P61)</f>
        <v>530</v>
      </c>
      <c r="P70" s="66"/>
      <c r="Q70" s="66">
        <f>SUMIF(B3:B61, "South America", Q3:Q61)</f>
        <v>2855</v>
      </c>
      <c r="R70" s="66">
        <f>SUMIF(B3:B61, "South America", R3:R61)</f>
        <v>1334</v>
      </c>
      <c r="S70" s="66">
        <f>SUMIF(B3:B61, "South America", S3:S61)</f>
        <v>104</v>
      </c>
      <c r="T70" s="66">
        <f>SUMIF(B3:B61, "South America", T3:T61)</f>
        <v>6304</v>
      </c>
      <c r="U70" s="66">
        <f>SUMIF(B3:B61, "South America", U3:U61)</f>
        <v>6475</v>
      </c>
      <c r="V70" s="66">
        <f>SUMIF(B3:B61, "South America", V3:V61)</f>
        <v>175</v>
      </c>
      <c r="W70" s="66">
        <f>SUMIF(B3:B61, "South America", W3:W61)</f>
        <v>1942</v>
      </c>
      <c r="X70" s="66">
        <f>SUMIF(B3:B61, "South America", X3:X61)</f>
        <v>169</v>
      </c>
      <c r="Y70" s="66">
        <f>SUMIF(B3:B61, "South America", Y3:Y61)</f>
        <v>34</v>
      </c>
      <c r="Z70" s="66">
        <f>SUMIF(B3:B61, "South America", Z3:Z61)</f>
        <v>1248</v>
      </c>
      <c r="AA70" s="66">
        <f>SUMIF(B3:B61, "South America", AA3:AA61)</f>
        <v>2430</v>
      </c>
      <c r="AB70" s="68">
        <f>SUMIF(B3:B61, "South America", AB3:AB61)</f>
        <v>35</v>
      </c>
      <c r="AC70" s="68">
        <f>SUMIF(B3:B61, "South America", AC3:AC61)</f>
        <v>1774</v>
      </c>
      <c r="AD70" s="66">
        <f>SUMIF(B3:B61, "South America", AD3:AD61)</f>
        <v>3</v>
      </c>
      <c r="AE70" s="66">
        <f>SUMIF(B3:B61, "South America", AE3:AE61)</f>
        <v>0</v>
      </c>
      <c r="AF70" s="66">
        <f>SUMIF(B3:B61, "South America", AF3:AF61)</f>
        <v>185</v>
      </c>
      <c r="AG70" s="66">
        <f>SUMIF(B3:B61, "South America", AG3:AG61)</f>
        <v>15</v>
      </c>
      <c r="AH70" s="66">
        <f>SUMIF(B3:B61, "South America", AH3:AH61)</f>
        <v>2</v>
      </c>
      <c r="AI70" s="66">
        <f>SUMIF(B3:B61, "South America", AI3:AI61)</f>
        <v>1034</v>
      </c>
      <c r="AJ70" s="68">
        <f>SUMIF(B3:B61, "South America", AJ3:AJ61)</f>
        <v>54</v>
      </c>
      <c r="AK70" s="66">
        <f>SUMIF(B3:B61, "South America", AK3:AK61)</f>
        <v>3422</v>
      </c>
      <c r="AL70" s="66"/>
      <c r="AM70" s="66">
        <f>SUMIF(B3:B61, "South America", AM3:AM61)</f>
        <v>163</v>
      </c>
      <c r="AN70" s="67"/>
      <c r="AO70" s="66">
        <f>SUMIF(B3:B61, "South America", AO3:AO61)</f>
        <v>4033</v>
      </c>
      <c r="AP70" s="66">
        <f>SUMIF(B3:B61, "South America", AP3:AP61)</f>
        <v>3</v>
      </c>
      <c r="AQ70" s="66">
        <f>SUMIF(B3:B61, "South America", AQ3:AQ61)</f>
        <v>3</v>
      </c>
      <c r="AR70" s="68">
        <f>SUMIF(B3:B61, "South America", AR3:AR61)</f>
        <v>877</v>
      </c>
      <c r="AS70" s="66">
        <f>SUMIF(B3:B61, "South America", AS3:AS61)</f>
        <v>372</v>
      </c>
      <c r="AT70" s="66">
        <f>SUMIF(B3:B61, "South America", AT3:AT61)</f>
        <v>4</v>
      </c>
      <c r="AU70" s="66">
        <f>SUMIF(B3:B61, "South America", AU3:AU61)</f>
        <v>798</v>
      </c>
      <c r="AV70" s="68">
        <f>SUMIF(B3:B61, "South America", AV3:AV61)</f>
        <v>102</v>
      </c>
      <c r="AW70" s="84"/>
    </row>
    <row r="71" spans="1:49" ht="16" x14ac:dyDescent="0.2">
      <c r="A71" s="63"/>
      <c r="B71" s="70" t="s">
        <v>96</v>
      </c>
      <c r="C71" s="88">
        <f>C70/D70</f>
        <v>4.0571428571428569</v>
      </c>
      <c r="D71" s="76">
        <f>D70/D70</f>
        <v>1</v>
      </c>
      <c r="E71" s="88">
        <f>E70/D70</f>
        <v>0.6</v>
      </c>
      <c r="F71" s="88">
        <f>F70/D70</f>
        <v>4.4285714285714288</v>
      </c>
      <c r="G71" s="88">
        <f>G70/H70</f>
        <v>2.9935483870967743</v>
      </c>
      <c r="H71" s="76">
        <f>H70/H70</f>
        <v>1</v>
      </c>
      <c r="I71" s="88">
        <f>I70/H70</f>
        <v>6.4516129032258063E-2</v>
      </c>
      <c r="J71" s="88">
        <f>J70/H70</f>
        <v>1.0774193548387097</v>
      </c>
      <c r="K71" s="88">
        <f>K70/O70</f>
        <v>5.6603773584905662E-2</v>
      </c>
      <c r="L71" s="88">
        <f>L70/O70</f>
        <v>0.24339622641509434</v>
      </c>
      <c r="M71" s="88"/>
      <c r="N71" s="88">
        <f>N70/O70</f>
        <v>0.9188679245283019</v>
      </c>
      <c r="O71" s="76">
        <f>O70/O70</f>
        <v>1</v>
      </c>
      <c r="P71" s="76"/>
      <c r="Q71" s="88">
        <f>Q70/T70</f>
        <v>0.45288705583756345</v>
      </c>
      <c r="R71" s="88">
        <f>R70/T70</f>
        <v>0.21161167512690354</v>
      </c>
      <c r="S71" s="88">
        <f>S70/T70</f>
        <v>1.6497461928934011E-2</v>
      </c>
      <c r="T71" s="76">
        <f>T70/T70</f>
        <v>1</v>
      </c>
      <c r="U71" s="88">
        <f>U70/T70</f>
        <v>1.0271256345177664</v>
      </c>
      <c r="V71" s="88">
        <f>V70/T70</f>
        <v>2.7760152284263959E-2</v>
      </c>
      <c r="W71" s="88">
        <f>W70/T70</f>
        <v>0.30805837563451777</v>
      </c>
      <c r="X71" s="88">
        <f>X70/AC70</f>
        <v>9.5264937993235627E-2</v>
      </c>
      <c r="Y71" s="88">
        <f>Y70/AC70</f>
        <v>1.9165727170236752E-2</v>
      </c>
      <c r="Z71" s="88">
        <f>Z70/AC70</f>
        <v>0.70349492671927849</v>
      </c>
      <c r="AA71" s="88">
        <f>AA70/AC70</f>
        <v>1.3697857948139798</v>
      </c>
      <c r="AB71" s="88">
        <f>AB70/AC70</f>
        <v>1.9729425028184894E-2</v>
      </c>
      <c r="AC71" s="76">
        <f>AC70/AC70</f>
        <v>1</v>
      </c>
      <c r="AD71" s="75">
        <f>AD70/AF70</f>
        <v>1.6216216216216217E-2</v>
      </c>
      <c r="AE71" s="75">
        <f>AE70/AF70</f>
        <v>0</v>
      </c>
      <c r="AF71" s="76">
        <f>AF70/AF70</f>
        <v>1</v>
      </c>
      <c r="AG71" s="75">
        <f>AG70/AF70</f>
        <v>8.1081081081081086E-2</v>
      </c>
      <c r="AH71" s="75">
        <f>AH70/AF70</f>
        <v>1.0810810810810811E-2</v>
      </c>
      <c r="AI71" s="75">
        <f>AI70/AF70</f>
        <v>5.5891891891891889</v>
      </c>
      <c r="AJ71" s="88">
        <f>AJ70/AF70</f>
        <v>0.29189189189189191</v>
      </c>
      <c r="AK71" s="77">
        <f>AK70/AK70</f>
        <v>1</v>
      </c>
      <c r="AL71" s="75"/>
      <c r="AM71" s="75">
        <f>AM70/AK70</f>
        <v>4.7632963179427237E-2</v>
      </c>
      <c r="AN71" s="75"/>
      <c r="AO71" s="75">
        <f>AO70/AK70</f>
        <v>1.1785505552308591</v>
      </c>
      <c r="AP71" s="75">
        <f>AP70/AK70</f>
        <v>8.7668030391583869E-4</v>
      </c>
      <c r="AQ71" s="75">
        <f>AQ70/AK70</f>
        <v>8.7668030391583869E-4</v>
      </c>
      <c r="AR71" s="88">
        <f>AR70/AK70</f>
        <v>0.25628287551139683</v>
      </c>
      <c r="AS71" s="80">
        <f>AS70/AS70</f>
        <v>1</v>
      </c>
      <c r="AT71" s="81">
        <f>AT70/AS70</f>
        <v>1.0752688172043012E-2</v>
      </c>
      <c r="AU71" s="79">
        <f>AU70/AS70</f>
        <v>2.1451612903225805</v>
      </c>
      <c r="AV71" s="91">
        <f>AV70/AS70</f>
        <v>0.27419354838709675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2462</v>
      </c>
      <c r="D72" s="66">
        <f>SUMIF(B3:B61, "Asia &amp; Pacific", D3:D61)</f>
        <v>838</v>
      </c>
      <c r="E72" s="66">
        <f>SUMIF(B3:B61, "Asia &amp; Pacific", E3:E61)</f>
        <v>158</v>
      </c>
      <c r="F72" s="66">
        <f>SUMIF(B3:B61, "Asia &amp; Pacific", F3:F61)</f>
        <v>860</v>
      </c>
      <c r="G72" s="66">
        <f>SUMIF(B3:B61, "Asia &amp; Pacific", G3:G61)</f>
        <v>5054</v>
      </c>
      <c r="H72" s="66">
        <f>SUMIF(B3:B61, "Asia &amp; Pacific", H3:H61)</f>
        <v>2215</v>
      </c>
      <c r="I72" s="66">
        <f>SUMIF(B3:B61, "Asia &amp; Pacific", I3:I61)</f>
        <v>42</v>
      </c>
      <c r="J72" s="66">
        <f>SUMIF(B3:B61, "Asia &amp; Pacific", J3:J61)</f>
        <v>1572</v>
      </c>
      <c r="K72" s="66">
        <f>SUMIF(B3:B61, "Asia &amp; Pacific", K3:K61)</f>
        <v>125</v>
      </c>
      <c r="L72" s="66">
        <f>SUMIF(B3:B61, "Asia &amp; Pacific", L3:L61)</f>
        <v>1476</v>
      </c>
      <c r="N72" s="66">
        <f>SUMIF(B3:B61, "Asia &amp; Pacific", O3:O61)</f>
        <v>4101</v>
      </c>
      <c r="O72" s="66">
        <f>SUMIF(B3:B61, "Asia &amp; Pacific", P3:P61)</f>
        <v>3358</v>
      </c>
      <c r="P72" s="66"/>
      <c r="Q72" s="66">
        <f>SUMIF(B3:B61, "Asia &amp; Pacific", Q3:Q61)</f>
        <v>23382</v>
      </c>
      <c r="R72" s="66">
        <f>SUMIF(B3:B61, "Asia &amp; Pacific", R3:R61)</f>
        <v>16067</v>
      </c>
      <c r="S72" s="66">
        <f>SUMIF(B3:B61, "Asia &amp; Pacific", S3:S61)</f>
        <v>646</v>
      </c>
      <c r="T72" s="66">
        <f>SUMIF(B3:B61, "Asia &amp; Pacific", T3:T61)</f>
        <v>59411</v>
      </c>
      <c r="U72" s="66">
        <f>SUMIF(B3:B61, "Asia &amp; Pacific", U3:U61)</f>
        <v>44007</v>
      </c>
      <c r="V72" s="66">
        <f>SUMIF(B3:B61, "Asia &amp; Pacific", V3:V61)</f>
        <v>653</v>
      </c>
      <c r="W72" s="66">
        <f>SUMIF(B3:B61, "Asia &amp; Pacific", W3:W61)</f>
        <v>9634</v>
      </c>
      <c r="X72" s="66">
        <f>SUMIF(B3:B61, "Asia &amp; Pacific", X3:X61)</f>
        <v>2136</v>
      </c>
      <c r="Y72" s="66">
        <f>SUMIF(B3:B61, "Asia &amp; Pacific", Y3:Y61)</f>
        <v>436</v>
      </c>
      <c r="Z72" s="66">
        <f>SUMIF(B3:B61, "Asia &amp; Pacific", Z3:Z61)</f>
        <v>10991</v>
      </c>
      <c r="AA72" s="66">
        <f>SUMIF(B3:B61, "Asia &amp; Pacific", AA3:AA61)</f>
        <v>24562</v>
      </c>
      <c r="AB72" s="68">
        <f>SUMIF(B3:B61, "Asia &amp; Pacific", AB3:AB61)</f>
        <v>303</v>
      </c>
      <c r="AC72" s="68">
        <f>SUMIF(B3:B61, "Asia &amp; Pacific", AC3:AC61)</f>
        <v>9840</v>
      </c>
      <c r="AD72" s="66">
        <f>SUMIF(B3:B61, "Asia &amp; Pacific", AD3:AD61)</f>
        <v>73</v>
      </c>
      <c r="AE72" s="66">
        <f>SUMIF(B3:B61, "Asia &amp; Pacific", AE3:AE61)</f>
        <v>28</v>
      </c>
      <c r="AF72" s="66">
        <f>SUMIF(B3:B61, "Asia &amp; Pacific", AF3:AF61)</f>
        <v>1577</v>
      </c>
      <c r="AG72" s="66">
        <f>SUMIF(B3:B61, "Asia &amp; Pacific", AG3:AG61)</f>
        <v>45</v>
      </c>
      <c r="AH72" s="66">
        <f>SUMIF(B3:B61, "Asia &amp; Pacific", AH3:AH61)</f>
        <v>2</v>
      </c>
      <c r="AI72" s="66">
        <f>SUMIF(B3:B61, "Asia &amp; Pacific", AI3:AI61)</f>
        <v>8918</v>
      </c>
      <c r="AJ72" s="68">
        <f>SUMIF(B3:B61, "Asia &amp; Pacific", AJ3:AJ61)</f>
        <v>52</v>
      </c>
      <c r="AK72" s="66">
        <f>SUMIF(B3:B61, "Asia &amp; Pacific", AK3:AK61)</f>
        <v>22476</v>
      </c>
      <c r="AL72" s="66"/>
      <c r="AM72" s="66">
        <f>SUMIF(B3:B61, "Asia &amp; Pacific", AM3:AM61)</f>
        <v>619</v>
      </c>
      <c r="AN72" s="67"/>
      <c r="AO72" s="66">
        <f>SUMIF(B3:B61, "Asia &amp; Pacific", AO3:AO61)</f>
        <v>24079</v>
      </c>
      <c r="AP72" s="66">
        <f>SUMIF(B3:B61, "Asia &amp; Pacific", AP3:AP61)</f>
        <v>52</v>
      </c>
      <c r="AQ72" s="66">
        <f>SUMIF(B3:B61, "Asia &amp; Pacific", AQ3:AQ61)</f>
        <v>41</v>
      </c>
      <c r="AR72" s="68">
        <f>SUMIF(B3:B61, "Asia &amp; Pacific", AR3:AR61)</f>
        <v>5130</v>
      </c>
      <c r="AS72" s="66">
        <f>SUMIF(B3:B61, "Asia &amp; Pacific", AS3:AS61)</f>
        <v>3428</v>
      </c>
      <c r="AT72" s="66">
        <f>SUMIF(B3:B61, "Asia &amp; Pacific", AT3:AT61)</f>
        <v>65</v>
      </c>
      <c r="AU72" s="66">
        <f>SUMIF(B3:B61, "Asia &amp; Pacific", AU3:AU61)</f>
        <v>4865</v>
      </c>
      <c r="AV72" s="68">
        <f>SUMIF(B3:B61, "Asia &amp; Pacific", AV3:AV61)</f>
        <v>716</v>
      </c>
      <c r="AW72" s="63"/>
    </row>
    <row r="73" spans="1:49" ht="16" x14ac:dyDescent="0.2">
      <c r="A73" s="63"/>
      <c r="B73" s="70" t="s">
        <v>96</v>
      </c>
      <c r="C73" s="88">
        <f>C72/D72</f>
        <v>2.9379474940334127</v>
      </c>
      <c r="D73" s="76">
        <f>D72/D72</f>
        <v>1</v>
      </c>
      <c r="E73" s="88">
        <f>E72/D72</f>
        <v>0.18854415274463007</v>
      </c>
      <c r="F73" s="88">
        <f>F72/D72</f>
        <v>1.0262529832935561</v>
      </c>
      <c r="G73" s="88">
        <f>G72/H72</f>
        <v>2.2817155756207677</v>
      </c>
      <c r="H73" s="76">
        <f>H72/H72</f>
        <v>1</v>
      </c>
      <c r="I73" s="88">
        <f>I72/H72</f>
        <v>1.8961625282167043E-2</v>
      </c>
      <c r="J73" s="88">
        <f>J72/H72</f>
        <v>0.70970654627539509</v>
      </c>
      <c r="K73" s="88">
        <f>K72/O72</f>
        <v>3.7224538415723644E-2</v>
      </c>
      <c r="L73" s="88">
        <f>L72/O72</f>
        <v>0.43954734961286479</v>
      </c>
      <c r="M73" s="88"/>
      <c r="N73" s="88">
        <f>N72/O72</f>
        <v>1.2212626563430613</v>
      </c>
      <c r="O73" s="76">
        <f>O72/O72</f>
        <v>1</v>
      </c>
      <c r="P73" s="76"/>
      <c r="Q73" s="88">
        <f>Q72/T72</f>
        <v>0.39356348151015808</v>
      </c>
      <c r="R73" s="88">
        <f>R72/T72</f>
        <v>0.27043813435222436</v>
      </c>
      <c r="S73" s="88">
        <f>S72/T72</f>
        <v>1.087340728147986E-2</v>
      </c>
      <c r="T73" s="76">
        <f>T72/T72</f>
        <v>1</v>
      </c>
      <c r="U73" s="88">
        <f>U72/T72</f>
        <v>0.74072141522613655</v>
      </c>
      <c r="V73" s="88">
        <f>V72/T72</f>
        <v>1.0991230580195587E-2</v>
      </c>
      <c r="W73" s="88">
        <f>W72/T72</f>
        <v>0.16215852283247209</v>
      </c>
      <c r="X73" s="88">
        <f>X72/AC72</f>
        <v>0.21707317073170732</v>
      </c>
      <c r="Y73" s="88">
        <f>Y72/AC72</f>
        <v>4.4308943089430897E-2</v>
      </c>
      <c r="Z73" s="88">
        <f>Z72/AC72</f>
        <v>1.1169715447154471</v>
      </c>
      <c r="AA73" s="88">
        <f>AA72/AC72</f>
        <v>2.4961382113821138</v>
      </c>
      <c r="AB73" s="88">
        <f>AB72/AC72</f>
        <v>3.0792682926829268E-2</v>
      </c>
      <c r="AC73" s="76">
        <f>AC72/AC72</f>
        <v>1</v>
      </c>
      <c r="AD73" s="75">
        <f>AD72/AF72</f>
        <v>4.6290424857324035E-2</v>
      </c>
      <c r="AE73" s="75">
        <f>AE72/AF72</f>
        <v>1.7755231452124286E-2</v>
      </c>
      <c r="AF73" s="76">
        <f>AF72/AF72</f>
        <v>1</v>
      </c>
      <c r="AG73" s="75">
        <f>AG72/AF72</f>
        <v>2.8535193405199746E-2</v>
      </c>
      <c r="AH73" s="75">
        <f>AH72/AF72</f>
        <v>1.2682308180088776E-3</v>
      </c>
      <c r="AI73" s="75">
        <f>AI72/AF72</f>
        <v>5.6550412175015854</v>
      </c>
      <c r="AJ73" s="88">
        <f>AJ72/AF72</f>
        <v>3.2974001268230815E-2</v>
      </c>
      <c r="AK73" s="77">
        <f>AK72/AK72</f>
        <v>1</v>
      </c>
      <c r="AL73" s="75"/>
      <c r="AM73" s="75">
        <f>AM72/AK72</f>
        <v>2.7540487631251113E-2</v>
      </c>
      <c r="AN73" s="75"/>
      <c r="AO73" s="75">
        <f>AO72/AK72</f>
        <v>1.071320519665421</v>
      </c>
      <c r="AP73" s="75">
        <f>AP72/AK72</f>
        <v>2.3135789286349885E-3</v>
      </c>
      <c r="AQ73" s="75">
        <f>AQ72/AK72</f>
        <v>1.8241680014237408E-3</v>
      </c>
      <c r="AR73" s="88">
        <f>AR72/AK72</f>
        <v>0.22824345969033635</v>
      </c>
      <c r="AS73" s="80">
        <f>AS72/AS72</f>
        <v>1</v>
      </c>
      <c r="AT73" s="81">
        <f>AT72/AS72</f>
        <v>1.8961493582263712E-2</v>
      </c>
      <c r="AU73" s="79">
        <f>AU72/AS72</f>
        <v>1.4191948658109685</v>
      </c>
      <c r="AV73" s="91">
        <f>AV72/AS72</f>
        <v>0.2088681446907818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133</v>
      </c>
      <c r="D74" s="66">
        <f>SUMIF(B3:B61, "Africa", D3:D61)</f>
        <v>64</v>
      </c>
      <c r="E74" s="66">
        <f>SUMIF(B3:B61, "Africa", E3:E61)</f>
        <v>20</v>
      </c>
      <c r="F74" s="66">
        <f>SUMIF(B3:B61, "Africa", F3:F61)</f>
        <v>78</v>
      </c>
      <c r="G74" s="66">
        <f>SUMIF(B3:B61, "Africa", G3:G61)</f>
        <v>367</v>
      </c>
      <c r="H74" s="66">
        <f>SUMIF(B3:B61, "Africa", H3:H61)</f>
        <v>123</v>
      </c>
      <c r="I74" s="66">
        <f>SUMIF(B3:B61, "Africa", I3:I61)</f>
        <v>2</v>
      </c>
      <c r="J74" s="66">
        <f>SUMIF(B3:B61, "Africa", J3:J61)</f>
        <v>40</v>
      </c>
      <c r="K74" s="66">
        <f>SUMIF(B3:B61, "Africa", K3:K61)</f>
        <v>6</v>
      </c>
      <c r="L74" s="66">
        <f>SUMIF(B3:B61, "Africa", L3:L61)</f>
        <v>45</v>
      </c>
      <c r="N74" s="66">
        <f>SUMIF(B3:B61, "Africa", O3:O61)</f>
        <v>241</v>
      </c>
      <c r="O74" s="66">
        <f>SUMIF(B3:B61, "Africa", P3:P61)</f>
        <v>142</v>
      </c>
      <c r="P74" s="66"/>
      <c r="Q74" s="66">
        <f>SUMIF(B3:B61, "Africa", Q3:Q61)</f>
        <v>2253</v>
      </c>
      <c r="R74" s="66">
        <f>SUMIF(B3:B61, "Africa", R3:R61)</f>
        <v>641</v>
      </c>
      <c r="S74" s="66">
        <f>SUMIF(B3:B61, "Africa", S3:S61)</f>
        <v>61</v>
      </c>
      <c r="T74" s="66">
        <f>SUMIF(B3:B61, "Africa", T3:T61)</f>
        <v>3660</v>
      </c>
      <c r="U74" s="66">
        <f>SUMIF(B3:B61, "Africa", U3:U61)</f>
        <v>2152</v>
      </c>
      <c r="V74" s="66">
        <f>SUMIF(B3:B61, "Africa", V3:V61)</f>
        <v>41</v>
      </c>
      <c r="W74" s="66">
        <f>SUMIF(B3:B61, "Africa", W3:W61)</f>
        <v>697</v>
      </c>
      <c r="X74" s="66">
        <f>SUMIF(B3:B61, "Africa", X3:X61)</f>
        <v>73</v>
      </c>
      <c r="Y74" s="66">
        <f>SUMIF(B3:B61, "Africa", Y3:Y61)</f>
        <v>20</v>
      </c>
      <c r="Z74" s="66">
        <f>SUMIF(B3:B61, "Africa", Z3:Z61)</f>
        <v>477</v>
      </c>
      <c r="AA74" s="66">
        <f>SUMIF(B3:B61, "Africa", AA3:AA61)</f>
        <v>1450</v>
      </c>
      <c r="AB74" s="68">
        <f>SUMIF(B3:B61, "Africa", AB3:AB61)</f>
        <v>11</v>
      </c>
      <c r="AC74" s="68">
        <f>SUMIF(B3:B61, "Africa", AC3:AC61)</f>
        <v>801</v>
      </c>
      <c r="AD74" s="66">
        <f>SUMIF(B3:B61, "Africa", AD3:AD61)</f>
        <v>4</v>
      </c>
      <c r="AE74" s="66">
        <f>SUMIF(B3:B61, "Africa", AE3:AE61)</f>
        <v>0</v>
      </c>
      <c r="AF74" s="66">
        <f>SUMIF(B3:B61, "Africa", AF3:AF61)</f>
        <v>152</v>
      </c>
      <c r="AG74" s="66">
        <f>SUMIF(B3:B61, "Africa", AG3:AG61)</f>
        <v>10</v>
      </c>
      <c r="AH74" s="66">
        <f>SUMIF(B3:B61, "Africa", AH3:AH61)</f>
        <v>5</v>
      </c>
      <c r="AI74" s="66">
        <f>SUMIF(B3:B61, "Africa", AI3:AI61)</f>
        <v>554</v>
      </c>
      <c r="AJ74" s="68">
        <f>SUMIF(B3:B61, "Africa", AJ3:AJ61)</f>
        <v>9</v>
      </c>
      <c r="AK74" s="66">
        <f>SUMIF(B3:B61, "Africa", AK3:AK61)</f>
        <v>2117</v>
      </c>
      <c r="AL74" s="66"/>
      <c r="AM74" s="66">
        <f>SUMIF(B3:B61, "Africa", AM3:AM61)</f>
        <v>61</v>
      </c>
      <c r="AN74" s="67"/>
      <c r="AO74" s="66">
        <f>SUMIF(B3:B61, "Africa", AO3:AO61)</f>
        <v>1486</v>
      </c>
      <c r="AP74" s="66">
        <f>SUMIF(B3:B61, "Africa", AP3:AP61)</f>
        <v>7</v>
      </c>
      <c r="AQ74" s="66">
        <f>SUMIF(B3:B61, "Africa", AQ3:AQ61)</f>
        <v>3</v>
      </c>
      <c r="AR74" s="68">
        <f>SUMIF(B3:B61, "Africa", AR3:AR61)</f>
        <v>506</v>
      </c>
      <c r="AS74" s="66">
        <f>SUMIF(B3:B61, "Africa", AS3:AS61)</f>
        <v>237</v>
      </c>
      <c r="AT74" s="66">
        <f>SUMIF(B3:B61, "Africa", AT3:AT61)</f>
        <v>15</v>
      </c>
      <c r="AU74" s="66">
        <f>SUMIF(B3:B61, "Africa", AU3:AU61)</f>
        <v>291</v>
      </c>
      <c r="AV74" s="68">
        <f>SUMIF(B3:B61, "Africa", AV3:AV61)</f>
        <v>151</v>
      </c>
      <c r="AW74" s="63"/>
    </row>
    <row r="75" spans="1:49" ht="16" x14ac:dyDescent="0.2">
      <c r="A75" s="63"/>
      <c r="B75" s="70" t="s">
        <v>96</v>
      </c>
      <c r="C75" s="88">
        <f>C74/D74</f>
        <v>2.078125</v>
      </c>
      <c r="D75" s="76">
        <f>D74/D74</f>
        <v>1</v>
      </c>
      <c r="E75" s="88">
        <f>E74/D74</f>
        <v>0.3125</v>
      </c>
      <c r="F75" s="88">
        <f>F74/D74</f>
        <v>1.21875</v>
      </c>
      <c r="G75" s="88">
        <f>G74/H74</f>
        <v>2.9837398373983741</v>
      </c>
      <c r="H75" s="76">
        <f>H74/H74</f>
        <v>1</v>
      </c>
      <c r="I75" s="88">
        <f>I74/H74</f>
        <v>1.6260162601626018E-2</v>
      </c>
      <c r="J75" s="88">
        <f>J74/H74</f>
        <v>0.32520325203252032</v>
      </c>
      <c r="K75" s="88">
        <f>K74/O74</f>
        <v>4.2253521126760563E-2</v>
      </c>
      <c r="L75" s="88">
        <f>L74/O74</f>
        <v>0.31690140845070425</v>
      </c>
      <c r="M75" s="88"/>
      <c r="N75" s="88">
        <f>N74/O74</f>
        <v>1.6971830985915493</v>
      </c>
      <c r="O75" s="76">
        <f>O74/O74</f>
        <v>1</v>
      </c>
      <c r="P75" s="76"/>
      <c r="Q75" s="88">
        <f>Q74/T74</f>
        <v>0.61557377049180328</v>
      </c>
      <c r="R75" s="88">
        <f>R74/T74</f>
        <v>0.17513661202185793</v>
      </c>
      <c r="S75" s="88">
        <f>S74/T74</f>
        <v>1.6666666666666666E-2</v>
      </c>
      <c r="T75" s="76">
        <f>T74/T74</f>
        <v>1</v>
      </c>
      <c r="U75" s="88">
        <f>U74/T74</f>
        <v>0.58797814207650279</v>
      </c>
      <c r="V75" s="88">
        <f>V74/T74</f>
        <v>1.1202185792349727E-2</v>
      </c>
      <c r="W75" s="88">
        <f>W74/T74</f>
        <v>0.19043715846994536</v>
      </c>
      <c r="X75" s="88">
        <f>X74/AC74</f>
        <v>9.1136079900124844E-2</v>
      </c>
      <c r="Y75" s="88">
        <f>Y74/AC74</f>
        <v>2.4968789013732832E-2</v>
      </c>
      <c r="Z75" s="88">
        <f>Z74/AC74</f>
        <v>0.5955056179775281</v>
      </c>
      <c r="AA75" s="88">
        <f>AA74/AC74</f>
        <v>1.8102372034956304</v>
      </c>
      <c r="AB75" s="88">
        <f>AB74/AC74</f>
        <v>1.3732833957553059E-2</v>
      </c>
      <c r="AC75" s="76">
        <f>AC74/AC74</f>
        <v>1</v>
      </c>
      <c r="AD75" s="75">
        <f>AD74/AF74</f>
        <v>2.6315789473684209E-2</v>
      </c>
      <c r="AE75" s="75">
        <f>AE74/AF74</f>
        <v>0</v>
      </c>
      <c r="AF75" s="76">
        <f>AF74/AF74</f>
        <v>1</v>
      </c>
      <c r="AG75" s="75">
        <f>AG74/AF74</f>
        <v>6.5789473684210523E-2</v>
      </c>
      <c r="AH75" s="75">
        <f>AH74/AF74</f>
        <v>3.2894736842105261E-2</v>
      </c>
      <c r="AI75" s="75">
        <f>AI74/AF74</f>
        <v>3.6447368421052633</v>
      </c>
      <c r="AJ75" s="88">
        <f>AJ74/AF74</f>
        <v>5.921052631578947E-2</v>
      </c>
      <c r="AK75" s="77">
        <f>AK74/AK74</f>
        <v>1</v>
      </c>
      <c r="AL75" s="75"/>
      <c r="AM75" s="75">
        <f>AM74/AK74</f>
        <v>2.8814359943316013E-2</v>
      </c>
      <c r="AN75" s="75"/>
      <c r="AO75" s="75">
        <f>AO74/AK74</f>
        <v>0.70193670288143595</v>
      </c>
      <c r="AP75" s="75">
        <f>AP74/AK74</f>
        <v>3.3065658951346244E-3</v>
      </c>
      <c r="AQ75" s="75">
        <f>AQ74/AK74</f>
        <v>1.4170996693434106E-3</v>
      </c>
      <c r="AR75" s="88">
        <f>AR74/AK74</f>
        <v>0.23901747756258857</v>
      </c>
      <c r="AS75" s="80">
        <f>AS74/AS74</f>
        <v>1</v>
      </c>
      <c r="AT75" s="81">
        <f>AT74/AS74</f>
        <v>6.3291139240506333E-2</v>
      </c>
      <c r="AU75" s="79">
        <f>AU74/AS74</f>
        <v>1.2278481012658229</v>
      </c>
      <c r="AV75" s="91">
        <f>AV74/AS74</f>
        <v>0.6371308016877637</v>
      </c>
      <c r="AW75" s="63"/>
    </row>
  </sheetData>
  <mergeCells count="11">
    <mergeCell ref="AK1:AR1"/>
    <mergeCell ref="AS1:AV1"/>
    <mergeCell ref="AW1:AW2"/>
    <mergeCell ref="AX63:AY63"/>
    <mergeCell ref="AX64:AY64"/>
    <mergeCell ref="AD1:AJ1"/>
    <mergeCell ref="C1:F1"/>
    <mergeCell ref="G1:J1"/>
    <mergeCell ref="K1:O1"/>
    <mergeCell ref="Q1:W1"/>
    <mergeCell ref="X1:AC1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2"/>
  <sheetViews>
    <sheetView zoomScale="125" workbookViewId="0">
      <pane xSplit="2" ySplit="2" topLeftCell="C35" activePane="bottomRight" state="frozen"/>
      <selection pane="topRight" activeCell="C1" sqref="C1"/>
      <selection pane="bottomLeft" activeCell="A3" sqref="A3"/>
      <selection pane="bottomRight" activeCell="A81" sqref="A81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9.83203125" style="63" customWidth="1"/>
  </cols>
  <sheetData>
    <row r="1" spans="1:49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42" t="s">
        <v>115</v>
      </c>
      <c r="Q1" s="138"/>
      <c r="R1" s="138"/>
      <c r="S1" s="138"/>
      <c r="T1" s="138"/>
      <c r="U1" s="138"/>
      <c r="V1" s="139"/>
      <c r="W1" s="142" t="s">
        <v>116</v>
      </c>
      <c r="X1" s="138"/>
      <c r="Y1" s="138"/>
      <c r="Z1" s="138"/>
      <c r="AA1" s="138"/>
      <c r="AB1" s="139"/>
      <c r="AC1" s="138" t="s">
        <v>117</v>
      </c>
      <c r="AD1" s="138"/>
      <c r="AE1" s="138"/>
      <c r="AF1" s="138"/>
      <c r="AG1" s="138"/>
      <c r="AH1" s="138"/>
      <c r="AI1" s="139"/>
      <c r="AJ1" s="138" t="s">
        <v>118</v>
      </c>
      <c r="AK1" s="138"/>
      <c r="AL1" s="138"/>
      <c r="AM1" s="138"/>
      <c r="AN1" s="138"/>
      <c r="AO1" s="138"/>
      <c r="AP1" s="138"/>
      <c r="AQ1" s="139"/>
      <c r="AR1" s="138" t="s">
        <v>119</v>
      </c>
      <c r="AS1" s="138"/>
      <c r="AT1" s="138"/>
      <c r="AU1" s="138"/>
      <c r="AV1" s="144" t="s">
        <v>120</v>
      </c>
    </row>
    <row r="2" spans="1:49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2" t="s">
        <v>12</v>
      </c>
      <c r="B3" s="2" t="s">
        <v>13</v>
      </c>
      <c r="C3" s="101">
        <v>35</v>
      </c>
      <c r="D3" s="101">
        <v>5</v>
      </c>
      <c r="E3" s="101">
        <v>0</v>
      </c>
      <c r="F3" s="101">
        <v>32</v>
      </c>
      <c r="G3" s="101">
        <v>103</v>
      </c>
      <c r="H3" s="101">
        <v>30</v>
      </c>
      <c r="I3" s="101">
        <v>2</v>
      </c>
      <c r="J3" s="101">
        <v>50</v>
      </c>
      <c r="K3" s="101">
        <v>1</v>
      </c>
      <c r="L3" s="101">
        <v>11</v>
      </c>
      <c r="M3" s="102">
        <v>676</v>
      </c>
      <c r="N3" s="102">
        <f>M3*1.2</f>
        <v>811.19999999999993</v>
      </c>
      <c r="O3" s="101">
        <v>68</v>
      </c>
      <c r="P3" s="101">
        <v>657</v>
      </c>
      <c r="Q3" s="101">
        <v>258</v>
      </c>
      <c r="R3" s="101">
        <v>15</v>
      </c>
      <c r="S3" s="101">
        <v>1016</v>
      </c>
      <c r="T3" s="101">
        <v>890</v>
      </c>
      <c r="U3" s="101">
        <v>18</v>
      </c>
      <c r="V3" s="101">
        <v>317</v>
      </c>
      <c r="W3" s="101">
        <v>37</v>
      </c>
      <c r="X3" s="101">
        <v>3</v>
      </c>
      <c r="Y3" s="101">
        <v>204</v>
      </c>
      <c r="Z3" s="101">
        <v>415</v>
      </c>
      <c r="AA3" s="101">
        <v>3</v>
      </c>
      <c r="AB3" s="101">
        <v>244</v>
      </c>
      <c r="AC3" s="101">
        <v>0</v>
      </c>
      <c r="AD3" s="101">
        <v>0</v>
      </c>
      <c r="AE3" s="101">
        <v>28</v>
      </c>
      <c r="AF3" s="101">
        <v>3</v>
      </c>
      <c r="AG3" s="101">
        <v>1</v>
      </c>
      <c r="AH3" s="101">
        <v>139</v>
      </c>
      <c r="AI3" s="101">
        <v>11</v>
      </c>
      <c r="AJ3" s="101">
        <v>458</v>
      </c>
      <c r="AK3" s="101">
        <v>13</v>
      </c>
      <c r="AL3" s="101">
        <v>13</v>
      </c>
      <c r="AM3" s="101">
        <v>479</v>
      </c>
      <c r="AN3" s="101">
        <v>479</v>
      </c>
      <c r="AO3" s="101">
        <v>0</v>
      </c>
      <c r="AP3" s="101">
        <v>2</v>
      </c>
      <c r="AQ3" s="101">
        <v>106</v>
      </c>
      <c r="AR3" s="101">
        <v>28</v>
      </c>
      <c r="AS3" s="101">
        <v>1</v>
      </c>
      <c r="AT3" s="101">
        <v>107</v>
      </c>
      <c r="AU3" s="101">
        <v>18</v>
      </c>
      <c r="AV3" s="82">
        <v>630698</v>
      </c>
    </row>
    <row r="4" spans="1:49" x14ac:dyDescent="0.2">
      <c r="A4" s="69" t="s">
        <v>14</v>
      </c>
      <c r="B4" s="3" t="s">
        <v>15</v>
      </c>
      <c r="C4" s="101">
        <v>62</v>
      </c>
      <c r="D4" s="101">
        <v>21</v>
      </c>
      <c r="E4" s="101">
        <v>0</v>
      </c>
      <c r="F4" s="101">
        <v>40</v>
      </c>
      <c r="G4" s="101">
        <v>118</v>
      </c>
      <c r="H4" s="101">
        <v>69</v>
      </c>
      <c r="I4" s="101">
        <v>0</v>
      </c>
      <c r="J4" s="101">
        <v>45</v>
      </c>
      <c r="K4" s="101">
        <v>10</v>
      </c>
      <c r="L4" s="101">
        <v>65</v>
      </c>
      <c r="M4" s="102">
        <v>1191</v>
      </c>
      <c r="N4" s="102">
        <f t="shared" ref="N4:N61" si="0">M4*1.2</f>
        <v>1429.2</v>
      </c>
      <c r="O4" s="101">
        <v>235</v>
      </c>
      <c r="P4" s="101">
        <v>1180</v>
      </c>
      <c r="Q4" s="101">
        <v>810</v>
      </c>
      <c r="R4" s="101">
        <v>51</v>
      </c>
      <c r="S4" s="101">
        <v>1865</v>
      </c>
      <c r="T4" s="101">
        <v>2212</v>
      </c>
      <c r="U4" s="101">
        <v>65</v>
      </c>
      <c r="V4" s="101">
        <v>808</v>
      </c>
      <c r="W4" s="101">
        <v>51</v>
      </c>
      <c r="X4" s="101">
        <v>8</v>
      </c>
      <c r="Y4" s="101">
        <v>220</v>
      </c>
      <c r="Z4" s="101">
        <v>442</v>
      </c>
      <c r="AA4" s="101">
        <v>6</v>
      </c>
      <c r="AB4" s="101">
        <v>358</v>
      </c>
      <c r="AC4" s="101">
        <v>3</v>
      </c>
      <c r="AD4" s="101">
        <v>2</v>
      </c>
      <c r="AE4" s="101">
        <v>37</v>
      </c>
      <c r="AF4" s="101">
        <v>7</v>
      </c>
      <c r="AG4" s="101">
        <v>0</v>
      </c>
      <c r="AH4" s="101">
        <v>267</v>
      </c>
      <c r="AI4" s="101">
        <v>6</v>
      </c>
      <c r="AJ4" s="101">
        <v>601</v>
      </c>
      <c r="AK4" s="101">
        <v>10</v>
      </c>
      <c r="AL4" s="101">
        <v>10</v>
      </c>
      <c r="AM4" s="101">
        <v>1167</v>
      </c>
      <c r="AN4" s="101">
        <v>1167</v>
      </c>
      <c r="AO4" s="101">
        <v>0</v>
      </c>
      <c r="AP4" s="101">
        <v>1</v>
      </c>
      <c r="AQ4" s="101">
        <v>293</v>
      </c>
      <c r="AR4" s="101">
        <v>55</v>
      </c>
      <c r="AS4" s="101">
        <v>2</v>
      </c>
      <c r="AT4" s="101">
        <v>145</v>
      </c>
      <c r="AU4" s="101">
        <v>41</v>
      </c>
      <c r="AV4" s="82">
        <v>1724787</v>
      </c>
    </row>
    <row r="5" spans="1:49" x14ac:dyDescent="0.2">
      <c r="A5" s="4" t="s">
        <v>16</v>
      </c>
      <c r="B5" s="4" t="s">
        <v>17</v>
      </c>
      <c r="C5" s="101">
        <v>83</v>
      </c>
      <c r="D5" s="101">
        <v>50</v>
      </c>
      <c r="E5" s="101">
        <v>5</v>
      </c>
      <c r="F5" s="101">
        <v>29</v>
      </c>
      <c r="G5" s="101">
        <v>147</v>
      </c>
      <c r="H5" s="101">
        <v>42</v>
      </c>
      <c r="I5" s="101">
        <v>0</v>
      </c>
      <c r="J5" s="101">
        <v>6</v>
      </c>
      <c r="K5" s="101">
        <v>5</v>
      </c>
      <c r="L5" s="101">
        <v>26</v>
      </c>
      <c r="M5" s="102">
        <v>1086</v>
      </c>
      <c r="N5" s="102">
        <f t="shared" si="0"/>
        <v>1303.2</v>
      </c>
      <c r="O5" s="101">
        <v>136</v>
      </c>
      <c r="P5" s="101">
        <v>1117</v>
      </c>
      <c r="Q5" s="101">
        <v>792</v>
      </c>
      <c r="R5" s="101">
        <v>24</v>
      </c>
      <c r="S5" s="101">
        <v>1164</v>
      </c>
      <c r="T5" s="101">
        <v>1019</v>
      </c>
      <c r="U5" s="101">
        <v>25</v>
      </c>
      <c r="V5" s="101">
        <v>554</v>
      </c>
      <c r="W5" s="101">
        <v>21</v>
      </c>
      <c r="X5" s="101">
        <v>2</v>
      </c>
      <c r="Y5" s="101">
        <v>105</v>
      </c>
      <c r="Z5" s="101">
        <v>343</v>
      </c>
      <c r="AA5" s="101">
        <v>13</v>
      </c>
      <c r="AB5" s="101">
        <v>303</v>
      </c>
      <c r="AC5" s="101">
        <v>0</v>
      </c>
      <c r="AD5" s="101">
        <v>0</v>
      </c>
      <c r="AE5" s="101">
        <v>96</v>
      </c>
      <c r="AF5" s="101">
        <v>4</v>
      </c>
      <c r="AG5" s="101">
        <v>1</v>
      </c>
      <c r="AH5" s="101">
        <v>202</v>
      </c>
      <c r="AI5" s="101">
        <v>15</v>
      </c>
      <c r="AJ5" s="101">
        <v>781</v>
      </c>
      <c r="AK5" s="101">
        <v>54</v>
      </c>
      <c r="AL5" s="101">
        <v>54</v>
      </c>
      <c r="AM5" s="101">
        <v>474</v>
      </c>
      <c r="AN5" s="101">
        <v>474</v>
      </c>
      <c r="AO5" s="101">
        <v>1</v>
      </c>
      <c r="AP5" s="101">
        <v>8</v>
      </c>
      <c r="AQ5" s="101">
        <v>233</v>
      </c>
      <c r="AR5" s="101">
        <v>25</v>
      </c>
      <c r="AS5" s="101">
        <v>5</v>
      </c>
      <c r="AT5" s="101">
        <v>39</v>
      </c>
      <c r="AU5" s="101">
        <v>33</v>
      </c>
      <c r="AV5" s="82">
        <v>468046</v>
      </c>
      <c r="AW5" s="98"/>
    </row>
    <row r="6" spans="1:49" x14ac:dyDescent="0.2">
      <c r="A6" s="5" t="s">
        <v>18</v>
      </c>
      <c r="B6" s="5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2">
        <v>16</v>
      </c>
      <c r="N6" s="102">
        <f t="shared" si="0"/>
        <v>19.2</v>
      </c>
      <c r="O6" s="101">
        <v>1</v>
      </c>
      <c r="P6" s="101">
        <v>23</v>
      </c>
      <c r="Q6" s="101">
        <v>5</v>
      </c>
      <c r="R6" s="101">
        <v>0</v>
      </c>
      <c r="S6" s="101">
        <v>31</v>
      </c>
      <c r="T6" s="101">
        <v>11</v>
      </c>
      <c r="U6" s="101">
        <v>0</v>
      </c>
      <c r="V6" s="101">
        <v>4</v>
      </c>
      <c r="W6" s="101">
        <v>3</v>
      </c>
      <c r="X6" s="101">
        <v>0</v>
      </c>
      <c r="Y6" s="101">
        <v>8</v>
      </c>
      <c r="Z6" s="101">
        <v>7</v>
      </c>
      <c r="AA6" s="101">
        <v>1</v>
      </c>
      <c r="AB6" s="101">
        <v>1</v>
      </c>
      <c r="AC6" s="101">
        <v>0</v>
      </c>
      <c r="AD6" s="101">
        <v>0</v>
      </c>
      <c r="AE6" s="101">
        <v>3</v>
      </c>
      <c r="AF6" s="101">
        <v>0</v>
      </c>
      <c r="AG6" s="101">
        <v>0</v>
      </c>
      <c r="AH6" s="101">
        <v>2</v>
      </c>
      <c r="AI6" s="101">
        <v>0</v>
      </c>
      <c r="AJ6" s="101">
        <v>9</v>
      </c>
      <c r="AK6" s="101">
        <v>1</v>
      </c>
      <c r="AL6" s="101">
        <v>1</v>
      </c>
      <c r="AM6" s="101">
        <v>16</v>
      </c>
      <c r="AN6" s="101">
        <v>16</v>
      </c>
      <c r="AO6" s="101">
        <v>0</v>
      </c>
      <c r="AP6" s="101">
        <v>0</v>
      </c>
      <c r="AQ6" s="101">
        <v>1</v>
      </c>
      <c r="AR6" s="101">
        <v>3</v>
      </c>
      <c r="AS6" s="101">
        <v>0</v>
      </c>
      <c r="AT6" s="101">
        <v>2</v>
      </c>
      <c r="AU6" s="101">
        <v>0</v>
      </c>
      <c r="AV6" s="82">
        <v>43544</v>
      </c>
    </row>
    <row r="7" spans="1:49" x14ac:dyDescent="0.2">
      <c r="A7" s="6" t="s">
        <v>19</v>
      </c>
      <c r="B7" s="6" t="s">
        <v>17</v>
      </c>
      <c r="C7" s="101">
        <v>106</v>
      </c>
      <c r="D7" s="101">
        <v>142</v>
      </c>
      <c r="E7" s="101">
        <v>5</v>
      </c>
      <c r="F7" s="101">
        <v>47</v>
      </c>
      <c r="G7" s="101">
        <v>359</v>
      </c>
      <c r="H7" s="101">
        <v>78</v>
      </c>
      <c r="I7" s="101">
        <v>0</v>
      </c>
      <c r="J7" s="101">
        <v>36</v>
      </c>
      <c r="K7" s="101">
        <v>5</v>
      </c>
      <c r="L7" s="101">
        <v>68</v>
      </c>
      <c r="M7" s="102">
        <v>1438</v>
      </c>
      <c r="N7" s="102">
        <f t="shared" si="0"/>
        <v>1725.6</v>
      </c>
      <c r="O7" s="101">
        <v>97</v>
      </c>
      <c r="P7" s="101">
        <v>1394</v>
      </c>
      <c r="Q7" s="101">
        <v>759</v>
      </c>
      <c r="R7" s="101">
        <v>29</v>
      </c>
      <c r="S7" s="101">
        <v>1777</v>
      </c>
      <c r="T7" s="101">
        <v>1887</v>
      </c>
      <c r="U7" s="101">
        <v>191</v>
      </c>
      <c r="V7" s="101">
        <v>609</v>
      </c>
      <c r="W7" s="101">
        <v>37</v>
      </c>
      <c r="X7" s="101">
        <v>9</v>
      </c>
      <c r="Y7" s="101">
        <v>266</v>
      </c>
      <c r="Z7" s="101">
        <v>479</v>
      </c>
      <c r="AA7" s="101">
        <v>17</v>
      </c>
      <c r="AB7" s="101">
        <v>393</v>
      </c>
      <c r="AC7" s="101">
        <v>1</v>
      </c>
      <c r="AD7" s="101">
        <v>1</v>
      </c>
      <c r="AE7" s="101">
        <v>97</v>
      </c>
      <c r="AF7" s="101">
        <v>7</v>
      </c>
      <c r="AG7" s="101">
        <v>0</v>
      </c>
      <c r="AH7" s="101">
        <v>416</v>
      </c>
      <c r="AI7" s="101">
        <v>9</v>
      </c>
      <c r="AJ7" s="101">
        <v>1226</v>
      </c>
      <c r="AK7" s="101">
        <v>66</v>
      </c>
      <c r="AL7" s="101">
        <v>66</v>
      </c>
      <c r="AM7" s="101">
        <v>860</v>
      </c>
      <c r="AN7" s="101">
        <v>860</v>
      </c>
      <c r="AO7" s="101">
        <v>9</v>
      </c>
      <c r="AP7" s="101">
        <v>19</v>
      </c>
      <c r="AQ7" s="101">
        <v>77</v>
      </c>
      <c r="AR7" s="101">
        <v>38</v>
      </c>
      <c r="AS7" s="101">
        <v>4</v>
      </c>
      <c r="AT7" s="101">
        <v>108</v>
      </c>
      <c r="AU7" s="101">
        <v>58</v>
      </c>
      <c r="AV7" s="82">
        <v>589491</v>
      </c>
    </row>
    <row r="8" spans="1:49" x14ac:dyDescent="0.2">
      <c r="A8" s="7" t="s">
        <v>20</v>
      </c>
      <c r="B8" s="7" t="s">
        <v>13</v>
      </c>
      <c r="C8" s="101">
        <v>85</v>
      </c>
      <c r="D8" s="101">
        <v>28</v>
      </c>
      <c r="E8" s="101">
        <v>9</v>
      </c>
      <c r="F8" s="101">
        <v>77</v>
      </c>
      <c r="G8" s="101">
        <v>302</v>
      </c>
      <c r="H8" s="101">
        <v>84</v>
      </c>
      <c r="I8" s="101">
        <v>5</v>
      </c>
      <c r="J8" s="101">
        <v>40</v>
      </c>
      <c r="K8" s="101">
        <v>23</v>
      </c>
      <c r="L8" s="101">
        <v>71</v>
      </c>
      <c r="M8" s="102">
        <v>2358</v>
      </c>
      <c r="N8" s="102">
        <f t="shared" si="0"/>
        <v>2829.6</v>
      </c>
      <c r="O8" s="101">
        <v>342</v>
      </c>
      <c r="P8" s="101">
        <v>1615</v>
      </c>
      <c r="Q8" s="101">
        <v>811</v>
      </c>
      <c r="R8" s="101">
        <v>51</v>
      </c>
      <c r="S8" s="101">
        <v>3507</v>
      </c>
      <c r="T8" s="101">
        <v>3714</v>
      </c>
      <c r="U8" s="101">
        <v>72</v>
      </c>
      <c r="V8" s="101">
        <v>1102</v>
      </c>
      <c r="W8" s="101">
        <v>116</v>
      </c>
      <c r="X8" s="101">
        <v>12</v>
      </c>
      <c r="Y8" s="101">
        <v>782</v>
      </c>
      <c r="Z8" s="101">
        <v>1397</v>
      </c>
      <c r="AA8" s="101">
        <v>15</v>
      </c>
      <c r="AB8" s="101">
        <v>1058</v>
      </c>
      <c r="AC8" s="101">
        <v>2</v>
      </c>
      <c r="AD8" s="101">
        <v>0</v>
      </c>
      <c r="AE8" s="101">
        <v>132</v>
      </c>
      <c r="AF8" s="101">
        <v>26</v>
      </c>
      <c r="AG8" s="101">
        <v>2</v>
      </c>
      <c r="AH8" s="101">
        <v>703</v>
      </c>
      <c r="AI8" s="101">
        <v>49</v>
      </c>
      <c r="AJ8" s="101">
        <v>1875</v>
      </c>
      <c r="AK8" s="101">
        <v>145</v>
      </c>
      <c r="AL8" s="101">
        <v>145</v>
      </c>
      <c r="AM8" s="101">
        <v>2095</v>
      </c>
      <c r="AN8" s="101">
        <v>2095</v>
      </c>
      <c r="AO8" s="101">
        <v>6</v>
      </c>
      <c r="AP8" s="101">
        <v>2</v>
      </c>
      <c r="AQ8" s="101">
        <v>451</v>
      </c>
      <c r="AR8" s="101">
        <v>311</v>
      </c>
      <c r="AS8" s="101">
        <v>7</v>
      </c>
      <c r="AT8" s="101">
        <v>508</v>
      </c>
      <c r="AU8" s="101">
        <v>56</v>
      </c>
      <c r="AV8" s="82">
        <v>1894708</v>
      </c>
    </row>
    <row r="9" spans="1:49" x14ac:dyDescent="0.2">
      <c r="A9" s="8" t="s">
        <v>21</v>
      </c>
      <c r="B9" s="8" t="s">
        <v>22</v>
      </c>
      <c r="C9" s="101">
        <v>248</v>
      </c>
      <c r="D9" s="101">
        <v>102</v>
      </c>
      <c r="E9" s="101">
        <v>14</v>
      </c>
      <c r="F9" s="101">
        <v>124</v>
      </c>
      <c r="G9" s="101">
        <v>444</v>
      </c>
      <c r="H9" s="101">
        <v>164</v>
      </c>
      <c r="I9" s="101">
        <v>3</v>
      </c>
      <c r="J9" s="101">
        <v>105</v>
      </c>
      <c r="K9" s="101">
        <v>16</v>
      </c>
      <c r="L9" s="101">
        <v>155</v>
      </c>
      <c r="M9" s="102">
        <v>2970</v>
      </c>
      <c r="N9" s="102">
        <f t="shared" si="0"/>
        <v>3564</v>
      </c>
      <c r="O9" s="101">
        <v>271</v>
      </c>
      <c r="P9" s="101">
        <v>2679</v>
      </c>
      <c r="Q9" s="101">
        <v>2850</v>
      </c>
      <c r="R9" s="101">
        <v>129</v>
      </c>
      <c r="S9" s="101">
        <v>3836</v>
      </c>
      <c r="T9" s="101">
        <v>5341</v>
      </c>
      <c r="U9" s="101">
        <v>131</v>
      </c>
      <c r="V9" s="101">
        <v>1203</v>
      </c>
      <c r="W9" s="101">
        <v>199</v>
      </c>
      <c r="X9" s="101">
        <v>40</v>
      </c>
      <c r="Y9" s="101">
        <v>731</v>
      </c>
      <c r="Z9" s="101">
        <v>1368</v>
      </c>
      <c r="AA9" s="101">
        <v>14</v>
      </c>
      <c r="AB9" s="101">
        <v>1089</v>
      </c>
      <c r="AC9" s="101">
        <v>4</v>
      </c>
      <c r="AD9" s="101">
        <v>1</v>
      </c>
      <c r="AE9" s="101">
        <v>73</v>
      </c>
      <c r="AF9" s="101">
        <v>12</v>
      </c>
      <c r="AG9" s="101">
        <v>1</v>
      </c>
      <c r="AH9" s="101">
        <v>663</v>
      </c>
      <c r="AI9" s="101">
        <v>28</v>
      </c>
      <c r="AJ9" s="101">
        <v>1558</v>
      </c>
      <c r="AK9" s="101">
        <v>49</v>
      </c>
      <c r="AL9" s="101">
        <v>49</v>
      </c>
      <c r="AM9" s="101">
        <v>2200</v>
      </c>
      <c r="AN9" s="101">
        <v>2200</v>
      </c>
      <c r="AO9" s="101">
        <v>8</v>
      </c>
      <c r="AP9" s="101">
        <v>5</v>
      </c>
      <c r="AQ9" s="101">
        <v>123</v>
      </c>
      <c r="AR9" s="101">
        <v>76</v>
      </c>
      <c r="AS9" s="101">
        <v>7</v>
      </c>
      <c r="AT9" s="101">
        <v>235</v>
      </c>
      <c r="AU9" s="101">
        <v>63</v>
      </c>
      <c r="AV9" s="82">
        <v>2200352</v>
      </c>
    </row>
    <row r="10" spans="1:49" x14ac:dyDescent="0.2">
      <c r="A10" s="9" t="s">
        <v>23</v>
      </c>
      <c r="B10" s="9" t="s">
        <v>13</v>
      </c>
      <c r="C10" s="101">
        <v>10</v>
      </c>
      <c r="D10" s="101">
        <v>4</v>
      </c>
      <c r="E10" s="101">
        <v>2</v>
      </c>
      <c r="F10" s="101">
        <v>9</v>
      </c>
      <c r="G10" s="101">
        <v>18</v>
      </c>
      <c r="H10" s="101">
        <v>3</v>
      </c>
      <c r="I10" s="101">
        <v>0</v>
      </c>
      <c r="J10" s="101">
        <v>13</v>
      </c>
      <c r="K10" s="101">
        <v>0</v>
      </c>
      <c r="L10" s="101">
        <v>1</v>
      </c>
      <c r="M10" s="102">
        <v>168</v>
      </c>
      <c r="N10" s="102">
        <f t="shared" si="0"/>
        <v>201.6</v>
      </c>
      <c r="O10" s="101">
        <v>9</v>
      </c>
      <c r="P10" s="101">
        <v>88</v>
      </c>
      <c r="Q10" s="101">
        <v>53</v>
      </c>
      <c r="R10" s="101">
        <v>5</v>
      </c>
      <c r="S10" s="101">
        <v>207</v>
      </c>
      <c r="T10" s="101">
        <v>301</v>
      </c>
      <c r="U10" s="101">
        <v>12</v>
      </c>
      <c r="V10" s="101">
        <v>73</v>
      </c>
      <c r="W10" s="101">
        <v>10</v>
      </c>
      <c r="X10" s="101">
        <v>1</v>
      </c>
      <c r="Y10" s="101">
        <v>27</v>
      </c>
      <c r="Z10" s="101">
        <v>89</v>
      </c>
      <c r="AA10" s="101">
        <v>5</v>
      </c>
      <c r="AB10" s="101">
        <v>60</v>
      </c>
      <c r="AC10" s="101">
        <v>0</v>
      </c>
      <c r="AD10" s="101">
        <v>0</v>
      </c>
      <c r="AE10" s="101">
        <v>4</v>
      </c>
      <c r="AF10" s="101">
        <v>1</v>
      </c>
      <c r="AG10" s="101">
        <v>0</v>
      </c>
      <c r="AH10" s="101">
        <v>28</v>
      </c>
      <c r="AI10" s="101">
        <v>1</v>
      </c>
      <c r="AJ10" s="101">
        <v>108</v>
      </c>
      <c r="AK10" s="101">
        <v>6</v>
      </c>
      <c r="AL10" s="101">
        <v>6</v>
      </c>
      <c r="AM10" s="101">
        <v>146</v>
      </c>
      <c r="AN10" s="101">
        <v>146</v>
      </c>
      <c r="AO10" s="101">
        <v>0</v>
      </c>
      <c r="AP10" s="101">
        <v>0</v>
      </c>
      <c r="AQ10" s="101">
        <v>14</v>
      </c>
      <c r="AR10" s="101">
        <v>5</v>
      </c>
      <c r="AS10" s="101">
        <v>0</v>
      </c>
      <c r="AT10" s="101">
        <v>36</v>
      </c>
      <c r="AU10" s="101">
        <v>1</v>
      </c>
      <c r="AV10" s="82">
        <v>310866</v>
      </c>
    </row>
    <row r="11" spans="1:49" x14ac:dyDescent="0.2">
      <c r="A11" s="10" t="s">
        <v>24</v>
      </c>
      <c r="B11" s="10" t="s">
        <v>13</v>
      </c>
      <c r="C11" s="101">
        <v>14</v>
      </c>
      <c r="D11" s="101">
        <v>4</v>
      </c>
      <c r="E11" s="101">
        <v>2</v>
      </c>
      <c r="F11" s="101">
        <v>29</v>
      </c>
      <c r="G11" s="101">
        <v>32</v>
      </c>
      <c r="H11" s="101">
        <v>17</v>
      </c>
      <c r="I11" s="101">
        <v>0</v>
      </c>
      <c r="J11" s="101">
        <v>84</v>
      </c>
      <c r="K11" s="101">
        <v>6</v>
      </c>
      <c r="L11" s="101">
        <v>15</v>
      </c>
      <c r="M11" s="102">
        <v>526</v>
      </c>
      <c r="N11" s="102">
        <f t="shared" si="0"/>
        <v>631.19999999999993</v>
      </c>
      <c r="O11" s="101">
        <v>36</v>
      </c>
      <c r="P11" s="101">
        <v>275</v>
      </c>
      <c r="Q11" s="101">
        <v>126</v>
      </c>
      <c r="R11" s="101">
        <v>11</v>
      </c>
      <c r="S11" s="101">
        <v>737</v>
      </c>
      <c r="T11" s="101">
        <v>758</v>
      </c>
      <c r="U11" s="101">
        <v>17</v>
      </c>
      <c r="V11" s="101">
        <v>223</v>
      </c>
      <c r="W11" s="101">
        <v>13</v>
      </c>
      <c r="X11" s="101">
        <v>2</v>
      </c>
      <c r="Y11" s="101">
        <v>97</v>
      </c>
      <c r="Z11" s="101">
        <v>280</v>
      </c>
      <c r="AA11" s="101">
        <v>4</v>
      </c>
      <c r="AB11" s="101">
        <v>198</v>
      </c>
      <c r="AC11" s="101">
        <v>0</v>
      </c>
      <c r="AD11" s="101">
        <v>0</v>
      </c>
      <c r="AE11" s="101">
        <v>16</v>
      </c>
      <c r="AF11" s="101">
        <v>4</v>
      </c>
      <c r="AG11" s="101">
        <v>0</v>
      </c>
      <c r="AH11" s="101">
        <v>100</v>
      </c>
      <c r="AI11" s="101">
        <v>6</v>
      </c>
      <c r="AJ11" s="101">
        <v>407</v>
      </c>
      <c r="AK11" s="101">
        <v>11</v>
      </c>
      <c r="AL11" s="101">
        <v>11</v>
      </c>
      <c r="AM11" s="101">
        <v>643</v>
      </c>
      <c r="AN11" s="101">
        <v>643</v>
      </c>
      <c r="AO11" s="101">
        <v>0</v>
      </c>
      <c r="AP11" s="101">
        <v>2</v>
      </c>
      <c r="AQ11" s="101">
        <v>58</v>
      </c>
      <c r="AR11" s="101">
        <v>22</v>
      </c>
      <c r="AS11" s="101">
        <v>1</v>
      </c>
      <c r="AT11" s="101">
        <v>108</v>
      </c>
      <c r="AU11" s="101">
        <v>14</v>
      </c>
      <c r="AV11" s="82">
        <v>342919</v>
      </c>
    </row>
    <row r="12" spans="1:49" x14ac:dyDescent="0.2">
      <c r="A12" s="11" t="s">
        <v>25</v>
      </c>
      <c r="B12" s="11" t="s">
        <v>13</v>
      </c>
      <c r="C12" s="101">
        <v>0</v>
      </c>
      <c r="D12" s="101">
        <v>0</v>
      </c>
      <c r="E12" s="101">
        <v>0</v>
      </c>
      <c r="F12" s="101">
        <v>4</v>
      </c>
      <c r="G12" s="101">
        <v>19</v>
      </c>
      <c r="H12" s="101">
        <v>10</v>
      </c>
      <c r="I12" s="101">
        <v>1</v>
      </c>
      <c r="J12" s="101">
        <v>4</v>
      </c>
      <c r="K12" s="101">
        <v>0</v>
      </c>
      <c r="L12" s="101">
        <v>11</v>
      </c>
      <c r="M12" s="102">
        <v>177</v>
      </c>
      <c r="N12" s="102">
        <f t="shared" si="0"/>
        <v>212.4</v>
      </c>
      <c r="O12" s="101">
        <v>19</v>
      </c>
      <c r="P12" s="101">
        <v>135</v>
      </c>
      <c r="Q12" s="101">
        <v>64</v>
      </c>
      <c r="R12" s="101">
        <v>8</v>
      </c>
      <c r="S12" s="101">
        <v>250</v>
      </c>
      <c r="T12" s="101">
        <v>346</v>
      </c>
      <c r="U12" s="101">
        <v>4</v>
      </c>
      <c r="V12" s="101">
        <v>68</v>
      </c>
      <c r="W12" s="101">
        <v>7</v>
      </c>
      <c r="X12" s="101">
        <v>0</v>
      </c>
      <c r="Y12" s="101">
        <v>46</v>
      </c>
      <c r="Z12" s="101">
        <v>72</v>
      </c>
      <c r="AA12" s="101">
        <v>4</v>
      </c>
      <c r="AB12" s="101">
        <v>68</v>
      </c>
      <c r="AC12" s="101">
        <v>1</v>
      </c>
      <c r="AD12" s="101">
        <v>0</v>
      </c>
      <c r="AE12" s="101">
        <v>3</v>
      </c>
      <c r="AF12" s="101">
        <v>2</v>
      </c>
      <c r="AG12" s="101">
        <v>0</v>
      </c>
      <c r="AH12" s="101">
        <v>41</v>
      </c>
      <c r="AI12" s="101">
        <v>2</v>
      </c>
      <c r="AJ12" s="101">
        <v>137</v>
      </c>
      <c r="AK12" s="101">
        <v>1</v>
      </c>
      <c r="AL12" s="101">
        <v>1</v>
      </c>
      <c r="AM12" s="101">
        <v>204</v>
      </c>
      <c r="AN12" s="101">
        <v>204</v>
      </c>
      <c r="AO12" s="101">
        <v>1</v>
      </c>
      <c r="AP12" s="101">
        <v>0</v>
      </c>
      <c r="AQ12" s="101">
        <v>38</v>
      </c>
      <c r="AR12" s="101">
        <v>9</v>
      </c>
      <c r="AS12" s="101">
        <v>0</v>
      </c>
      <c r="AT12" s="101">
        <v>27</v>
      </c>
      <c r="AU12" s="101">
        <v>5</v>
      </c>
      <c r="AV12" s="82">
        <v>68489</v>
      </c>
    </row>
    <row r="13" spans="1:49" x14ac:dyDescent="0.2">
      <c r="A13" s="12" t="s">
        <v>26</v>
      </c>
      <c r="B13" s="12" t="s">
        <v>17</v>
      </c>
      <c r="C13" s="101">
        <v>66</v>
      </c>
      <c r="D13" s="101">
        <v>53</v>
      </c>
      <c r="E13" s="101">
        <v>8</v>
      </c>
      <c r="F13" s="101">
        <v>42</v>
      </c>
      <c r="G13" s="101">
        <v>203</v>
      </c>
      <c r="H13" s="101">
        <v>104</v>
      </c>
      <c r="I13" s="101">
        <v>1</v>
      </c>
      <c r="J13" s="101">
        <v>32</v>
      </c>
      <c r="K13" s="101">
        <v>8</v>
      </c>
      <c r="L13" s="101">
        <v>44</v>
      </c>
      <c r="M13" s="102">
        <v>891</v>
      </c>
      <c r="N13" s="102">
        <f t="shared" si="0"/>
        <v>1069.2</v>
      </c>
      <c r="O13" s="101">
        <v>195</v>
      </c>
      <c r="P13" s="101">
        <v>999</v>
      </c>
      <c r="Q13" s="101">
        <v>844</v>
      </c>
      <c r="R13" s="101">
        <v>45</v>
      </c>
      <c r="S13" s="101">
        <v>982</v>
      </c>
      <c r="T13" s="101">
        <v>1221</v>
      </c>
      <c r="U13" s="101">
        <v>40</v>
      </c>
      <c r="V13" s="101">
        <v>523</v>
      </c>
      <c r="W13" s="101">
        <v>40</v>
      </c>
      <c r="X13" s="101">
        <v>18</v>
      </c>
      <c r="Y13" s="101">
        <v>226</v>
      </c>
      <c r="Z13" s="101">
        <v>433</v>
      </c>
      <c r="AA13" s="101">
        <v>5</v>
      </c>
      <c r="AB13" s="101">
        <v>436</v>
      </c>
      <c r="AC13" s="101">
        <v>5</v>
      </c>
      <c r="AD13" s="101">
        <v>0</v>
      </c>
      <c r="AE13" s="101">
        <v>119</v>
      </c>
      <c r="AF13" s="101">
        <v>9</v>
      </c>
      <c r="AG13" s="101">
        <v>0</v>
      </c>
      <c r="AH13" s="101">
        <v>315</v>
      </c>
      <c r="AI13" s="101">
        <v>4</v>
      </c>
      <c r="AJ13" s="101">
        <v>516</v>
      </c>
      <c r="AK13" s="101">
        <v>37</v>
      </c>
      <c r="AL13" s="101">
        <v>37</v>
      </c>
      <c r="AM13" s="101">
        <v>838</v>
      </c>
      <c r="AN13" s="101">
        <v>838</v>
      </c>
      <c r="AO13" s="101">
        <v>1</v>
      </c>
      <c r="AP13" s="101">
        <v>15</v>
      </c>
      <c r="AQ13" s="101">
        <v>274</v>
      </c>
      <c r="AR13" s="101">
        <v>14</v>
      </c>
      <c r="AS13" s="101">
        <v>9</v>
      </c>
      <c r="AT13" s="101">
        <v>84</v>
      </c>
      <c r="AU13" s="101">
        <v>33</v>
      </c>
      <c r="AV13" s="82">
        <v>295618</v>
      </c>
    </row>
    <row r="14" spans="1:49" x14ac:dyDescent="0.2">
      <c r="A14" s="13" t="s">
        <v>27</v>
      </c>
      <c r="B14" s="13" t="s">
        <v>17</v>
      </c>
      <c r="C14" s="101">
        <v>5</v>
      </c>
      <c r="D14" s="101">
        <v>7</v>
      </c>
      <c r="E14" s="101">
        <v>0</v>
      </c>
      <c r="F14" s="101">
        <v>10</v>
      </c>
      <c r="G14" s="101">
        <v>33</v>
      </c>
      <c r="H14" s="101">
        <v>12</v>
      </c>
      <c r="I14" s="101">
        <v>3</v>
      </c>
      <c r="J14" s="101">
        <v>1</v>
      </c>
      <c r="K14" s="101">
        <v>4</v>
      </c>
      <c r="L14" s="101">
        <v>12</v>
      </c>
      <c r="M14" s="102">
        <v>246</v>
      </c>
      <c r="N14" s="102">
        <f t="shared" si="0"/>
        <v>295.2</v>
      </c>
      <c r="O14" s="101">
        <v>58</v>
      </c>
      <c r="P14" s="101">
        <v>326</v>
      </c>
      <c r="Q14" s="101">
        <v>161</v>
      </c>
      <c r="R14" s="101">
        <v>18</v>
      </c>
      <c r="S14" s="101">
        <v>220</v>
      </c>
      <c r="T14" s="101">
        <v>357</v>
      </c>
      <c r="U14" s="101">
        <v>8</v>
      </c>
      <c r="V14" s="101">
        <v>235</v>
      </c>
      <c r="W14" s="101">
        <v>21</v>
      </c>
      <c r="X14" s="101">
        <v>0</v>
      </c>
      <c r="Y14" s="101">
        <v>25</v>
      </c>
      <c r="Z14" s="101">
        <v>55</v>
      </c>
      <c r="AA14" s="101">
        <v>3</v>
      </c>
      <c r="AB14" s="101">
        <v>67</v>
      </c>
      <c r="AC14" s="101">
        <v>0</v>
      </c>
      <c r="AD14" s="101">
        <v>1</v>
      </c>
      <c r="AE14" s="101">
        <v>5</v>
      </c>
      <c r="AF14" s="101">
        <v>6</v>
      </c>
      <c r="AG14" s="101">
        <v>0</v>
      </c>
      <c r="AH14" s="101">
        <v>62</v>
      </c>
      <c r="AI14" s="101">
        <v>3</v>
      </c>
      <c r="AJ14" s="101">
        <v>110</v>
      </c>
      <c r="AK14" s="101">
        <v>4</v>
      </c>
      <c r="AL14" s="101">
        <v>4</v>
      </c>
      <c r="AM14" s="101">
        <v>163</v>
      </c>
      <c r="AN14" s="101">
        <v>163</v>
      </c>
      <c r="AO14" s="101">
        <v>0</v>
      </c>
      <c r="AP14" s="101">
        <v>0</v>
      </c>
      <c r="AQ14" s="101">
        <v>54</v>
      </c>
      <c r="AR14" s="101">
        <v>10</v>
      </c>
      <c r="AS14" s="101">
        <v>0</v>
      </c>
      <c r="AT14" s="101">
        <v>13</v>
      </c>
      <c r="AU14" s="101">
        <v>4</v>
      </c>
      <c r="AV14" s="82">
        <v>386724</v>
      </c>
    </row>
    <row r="15" spans="1:49" x14ac:dyDescent="0.2">
      <c r="A15" s="14" t="s">
        <v>28</v>
      </c>
      <c r="B15" s="14" t="s">
        <v>13</v>
      </c>
      <c r="C15" s="101">
        <v>4</v>
      </c>
      <c r="D15" s="101">
        <v>1</v>
      </c>
      <c r="E15" s="101">
        <v>2</v>
      </c>
      <c r="F15" s="101">
        <v>4</v>
      </c>
      <c r="G15" s="101">
        <v>6</v>
      </c>
      <c r="H15" s="101">
        <v>2</v>
      </c>
      <c r="I15" s="101">
        <v>0</v>
      </c>
      <c r="J15" s="101">
        <v>2</v>
      </c>
      <c r="K15" s="101">
        <v>4</v>
      </c>
      <c r="L15" s="101">
        <v>2</v>
      </c>
      <c r="M15" s="102">
        <v>109</v>
      </c>
      <c r="N15" s="102">
        <f t="shared" si="0"/>
        <v>130.79999999999998</v>
      </c>
      <c r="O15" s="101">
        <v>4</v>
      </c>
      <c r="P15" s="101">
        <v>51</v>
      </c>
      <c r="Q15" s="101">
        <v>24</v>
      </c>
      <c r="R15" s="101">
        <v>3</v>
      </c>
      <c r="S15" s="101">
        <v>172</v>
      </c>
      <c r="T15" s="101">
        <v>147</v>
      </c>
      <c r="U15" s="101">
        <v>7</v>
      </c>
      <c r="V15" s="101">
        <v>16</v>
      </c>
      <c r="W15" s="101">
        <v>0</v>
      </c>
      <c r="X15" s="101">
        <v>0</v>
      </c>
      <c r="Y15" s="101">
        <v>9</v>
      </c>
      <c r="Z15" s="101">
        <v>66</v>
      </c>
      <c r="AA15" s="101">
        <v>1</v>
      </c>
      <c r="AB15" s="101">
        <v>36</v>
      </c>
      <c r="AC15" s="101">
        <v>0</v>
      </c>
      <c r="AD15" s="101">
        <v>0</v>
      </c>
      <c r="AE15" s="101">
        <v>3</v>
      </c>
      <c r="AF15" s="101">
        <v>0</v>
      </c>
      <c r="AG15" s="101">
        <v>0</v>
      </c>
      <c r="AH15" s="101">
        <v>19</v>
      </c>
      <c r="AI15" s="101">
        <v>4</v>
      </c>
      <c r="AJ15" s="101">
        <v>102</v>
      </c>
      <c r="AK15" s="101">
        <v>2</v>
      </c>
      <c r="AL15" s="101">
        <v>2</v>
      </c>
      <c r="AM15" s="101">
        <v>133</v>
      </c>
      <c r="AN15" s="101">
        <v>133</v>
      </c>
      <c r="AO15" s="101">
        <v>0</v>
      </c>
      <c r="AP15" s="101">
        <v>0</v>
      </c>
      <c r="AQ15" s="101">
        <v>15</v>
      </c>
      <c r="AR15" s="101">
        <v>10</v>
      </c>
      <c r="AS15" s="101">
        <v>0</v>
      </c>
      <c r="AT15" s="101">
        <v>19</v>
      </c>
      <c r="AU15" s="101">
        <v>4</v>
      </c>
      <c r="AV15" s="82">
        <v>115469</v>
      </c>
    </row>
    <row r="16" spans="1:49" x14ac:dyDescent="0.2">
      <c r="A16" s="15" t="s">
        <v>29</v>
      </c>
      <c r="B16" s="15" t="s">
        <v>30</v>
      </c>
      <c r="C16" s="101">
        <v>20</v>
      </c>
      <c r="D16" s="101">
        <v>5</v>
      </c>
      <c r="E16" s="101">
        <v>3</v>
      </c>
      <c r="F16" s="101">
        <v>5</v>
      </c>
      <c r="G16" s="101">
        <v>37</v>
      </c>
      <c r="H16" s="101">
        <v>17</v>
      </c>
      <c r="I16" s="101">
        <v>0</v>
      </c>
      <c r="J16" s="101">
        <v>9</v>
      </c>
      <c r="K16" s="101">
        <v>1</v>
      </c>
      <c r="L16" s="101">
        <v>8</v>
      </c>
      <c r="M16" s="102">
        <v>271</v>
      </c>
      <c r="N16" s="102">
        <f t="shared" si="0"/>
        <v>325.2</v>
      </c>
      <c r="O16" s="101">
        <v>43</v>
      </c>
      <c r="P16" s="101">
        <v>202</v>
      </c>
      <c r="Q16" s="101">
        <v>139</v>
      </c>
      <c r="R16" s="101">
        <v>14</v>
      </c>
      <c r="S16" s="101">
        <v>421</v>
      </c>
      <c r="T16" s="101">
        <v>418</v>
      </c>
      <c r="U16" s="101">
        <v>9</v>
      </c>
      <c r="V16" s="101">
        <v>83</v>
      </c>
      <c r="W16" s="101">
        <v>29</v>
      </c>
      <c r="X16" s="101">
        <v>3</v>
      </c>
      <c r="Y16" s="101">
        <v>102</v>
      </c>
      <c r="Z16" s="101">
        <v>174</v>
      </c>
      <c r="AA16" s="101">
        <v>3</v>
      </c>
      <c r="AB16" s="101">
        <v>93</v>
      </c>
      <c r="AC16" s="101">
        <v>0</v>
      </c>
      <c r="AD16" s="101">
        <v>0</v>
      </c>
      <c r="AE16" s="101">
        <v>18</v>
      </c>
      <c r="AF16" s="101">
        <v>2</v>
      </c>
      <c r="AG16" s="101">
        <v>0</v>
      </c>
      <c r="AH16" s="101">
        <v>76</v>
      </c>
      <c r="AI16" s="101">
        <v>1</v>
      </c>
      <c r="AJ16" s="101">
        <v>207</v>
      </c>
      <c r="AK16" s="101">
        <v>17</v>
      </c>
      <c r="AL16" s="101">
        <v>17</v>
      </c>
      <c r="AM16" s="101">
        <v>168</v>
      </c>
      <c r="AN16" s="101">
        <v>168</v>
      </c>
      <c r="AO16" s="101">
        <v>0</v>
      </c>
      <c r="AP16" s="101">
        <v>2</v>
      </c>
      <c r="AQ16" s="101">
        <v>43</v>
      </c>
      <c r="AR16" s="101">
        <v>27</v>
      </c>
      <c r="AS16" s="101">
        <v>0</v>
      </c>
      <c r="AT16" s="101">
        <v>23</v>
      </c>
      <c r="AU16" s="101">
        <v>11</v>
      </c>
      <c r="AV16" s="82">
        <v>469094</v>
      </c>
    </row>
    <row r="17" spans="1:48" x14ac:dyDescent="0.2">
      <c r="A17" s="16" t="s">
        <v>31</v>
      </c>
      <c r="B17" s="16" t="s">
        <v>17</v>
      </c>
      <c r="C17" s="101">
        <v>2</v>
      </c>
      <c r="D17" s="101">
        <v>0</v>
      </c>
      <c r="E17" s="101">
        <v>0</v>
      </c>
      <c r="F17" s="101">
        <v>1</v>
      </c>
      <c r="G17" s="101">
        <v>9</v>
      </c>
      <c r="H17" s="101">
        <v>6</v>
      </c>
      <c r="I17" s="101">
        <v>5</v>
      </c>
      <c r="J17" s="101">
        <v>0</v>
      </c>
      <c r="K17" s="101">
        <v>25</v>
      </c>
      <c r="L17" s="101">
        <v>7</v>
      </c>
      <c r="M17" s="102">
        <v>120</v>
      </c>
      <c r="N17" s="102">
        <f t="shared" si="0"/>
        <v>144</v>
      </c>
      <c r="O17" s="101">
        <v>45</v>
      </c>
      <c r="P17" s="101">
        <v>183</v>
      </c>
      <c r="Q17" s="101">
        <v>177</v>
      </c>
      <c r="R17" s="101">
        <v>14</v>
      </c>
      <c r="S17" s="101">
        <v>218</v>
      </c>
      <c r="T17" s="101">
        <v>357</v>
      </c>
      <c r="U17" s="101">
        <v>14</v>
      </c>
      <c r="V17" s="101">
        <v>193</v>
      </c>
      <c r="W17" s="101">
        <v>4</v>
      </c>
      <c r="X17" s="101">
        <v>0</v>
      </c>
      <c r="Y17" s="101">
        <v>32</v>
      </c>
      <c r="Z17" s="101">
        <v>54</v>
      </c>
      <c r="AA17" s="101">
        <v>1</v>
      </c>
      <c r="AB17" s="101">
        <v>94</v>
      </c>
      <c r="AC17" s="101">
        <v>0</v>
      </c>
      <c r="AD17" s="101">
        <v>0</v>
      </c>
      <c r="AE17" s="101">
        <v>3</v>
      </c>
      <c r="AF17" s="101">
        <v>1</v>
      </c>
      <c r="AG17" s="101">
        <v>0</v>
      </c>
      <c r="AH17" s="101">
        <v>21</v>
      </c>
      <c r="AI17" s="101">
        <v>6</v>
      </c>
      <c r="AJ17" s="101">
        <v>106</v>
      </c>
      <c r="AK17" s="101">
        <v>0</v>
      </c>
      <c r="AL17" s="101">
        <v>0</v>
      </c>
      <c r="AM17" s="101">
        <v>238</v>
      </c>
      <c r="AN17" s="101">
        <v>238</v>
      </c>
      <c r="AO17" s="101">
        <v>0</v>
      </c>
      <c r="AP17" s="101">
        <v>4</v>
      </c>
      <c r="AQ17" s="101">
        <v>86</v>
      </c>
      <c r="AR17" s="101">
        <v>13</v>
      </c>
      <c r="AS17" s="101">
        <v>1</v>
      </c>
      <c r="AT17" s="101">
        <v>31</v>
      </c>
      <c r="AU17" s="101">
        <v>0</v>
      </c>
      <c r="AV17" s="82">
        <v>281411</v>
      </c>
    </row>
    <row r="18" spans="1:48" x14ac:dyDescent="0.2">
      <c r="A18" s="17" t="s">
        <v>32</v>
      </c>
      <c r="B18" s="17" t="s">
        <v>17</v>
      </c>
      <c r="C18" s="101">
        <v>814</v>
      </c>
      <c r="D18" s="101">
        <v>370</v>
      </c>
      <c r="E18" s="101">
        <v>33</v>
      </c>
      <c r="F18" s="101">
        <v>274</v>
      </c>
      <c r="G18" s="101">
        <v>1606</v>
      </c>
      <c r="H18" s="101">
        <v>237</v>
      </c>
      <c r="I18" s="101">
        <v>31</v>
      </c>
      <c r="J18" s="101">
        <v>85</v>
      </c>
      <c r="K18" s="101">
        <v>10</v>
      </c>
      <c r="L18" s="101">
        <v>244</v>
      </c>
      <c r="M18" s="102">
        <v>8483</v>
      </c>
      <c r="N18" s="102">
        <f t="shared" si="0"/>
        <v>10179.6</v>
      </c>
      <c r="O18" s="101">
        <v>859</v>
      </c>
      <c r="P18" s="101">
        <v>5077</v>
      </c>
      <c r="Q18" s="101">
        <v>5339</v>
      </c>
      <c r="R18" s="101">
        <v>130</v>
      </c>
      <c r="S18" s="101">
        <v>7327</v>
      </c>
      <c r="T18" s="101">
        <v>12215</v>
      </c>
      <c r="U18" s="101">
        <v>249</v>
      </c>
      <c r="V18" s="101">
        <v>2908</v>
      </c>
      <c r="W18" s="101">
        <v>498</v>
      </c>
      <c r="X18" s="101">
        <v>120</v>
      </c>
      <c r="Y18" s="101">
        <v>2317</v>
      </c>
      <c r="Z18" s="101">
        <v>3829</v>
      </c>
      <c r="AA18" s="101">
        <v>94</v>
      </c>
      <c r="AB18" s="101">
        <v>4061</v>
      </c>
      <c r="AC18" s="101">
        <v>15</v>
      </c>
      <c r="AD18" s="101">
        <v>0</v>
      </c>
      <c r="AE18" s="101">
        <v>496</v>
      </c>
      <c r="AF18" s="101">
        <v>34</v>
      </c>
      <c r="AG18" s="101">
        <v>4</v>
      </c>
      <c r="AH18" s="101">
        <v>2027</v>
      </c>
      <c r="AI18" s="101">
        <v>121</v>
      </c>
      <c r="AJ18" s="101">
        <v>6261</v>
      </c>
      <c r="AK18" s="101">
        <v>181</v>
      </c>
      <c r="AL18" s="101">
        <v>181</v>
      </c>
      <c r="AM18" s="101">
        <v>4445</v>
      </c>
      <c r="AN18" s="101">
        <v>4445</v>
      </c>
      <c r="AO18" s="101">
        <v>26</v>
      </c>
      <c r="AP18" s="101">
        <v>10</v>
      </c>
      <c r="AQ18" s="101">
        <v>1577</v>
      </c>
      <c r="AR18" s="101">
        <v>628</v>
      </c>
      <c r="AS18" s="101">
        <v>75</v>
      </c>
      <c r="AT18" s="101">
        <v>819</v>
      </c>
      <c r="AU18" s="101">
        <v>152</v>
      </c>
      <c r="AV18" s="82">
        <v>2778090</v>
      </c>
    </row>
    <row r="19" spans="1:48" x14ac:dyDescent="0.2">
      <c r="A19" s="18" t="s">
        <v>33</v>
      </c>
      <c r="B19" s="18" t="s">
        <v>17</v>
      </c>
      <c r="C19" s="101">
        <v>1874</v>
      </c>
      <c r="D19" s="101">
        <v>840</v>
      </c>
      <c r="E19" s="101">
        <v>56</v>
      </c>
      <c r="F19" s="101">
        <v>813</v>
      </c>
      <c r="G19" s="101">
        <v>2273</v>
      </c>
      <c r="H19" s="101">
        <v>827</v>
      </c>
      <c r="I19" s="101">
        <v>86</v>
      </c>
      <c r="J19" s="101">
        <v>238</v>
      </c>
      <c r="K19" s="101">
        <v>46</v>
      </c>
      <c r="L19" s="101">
        <v>376</v>
      </c>
      <c r="M19" s="102">
        <v>15496</v>
      </c>
      <c r="N19" s="102">
        <f t="shared" si="0"/>
        <v>18595.2</v>
      </c>
      <c r="O19" s="101">
        <v>2448</v>
      </c>
      <c r="P19" s="101">
        <v>11343</v>
      </c>
      <c r="Q19" s="101">
        <v>10718</v>
      </c>
      <c r="R19" s="101">
        <v>289</v>
      </c>
      <c r="S19" s="101">
        <v>17580</v>
      </c>
      <c r="T19" s="101">
        <v>14332</v>
      </c>
      <c r="U19" s="101">
        <v>429</v>
      </c>
      <c r="V19" s="101">
        <v>7795</v>
      </c>
      <c r="W19" s="101">
        <v>251</v>
      </c>
      <c r="X19" s="101">
        <v>19</v>
      </c>
      <c r="Y19" s="101">
        <v>1965</v>
      </c>
      <c r="Z19" s="101">
        <v>5203</v>
      </c>
      <c r="AA19" s="101">
        <v>73</v>
      </c>
      <c r="AB19" s="101">
        <v>3572</v>
      </c>
      <c r="AC19" s="101">
        <v>20</v>
      </c>
      <c r="AD19" s="101">
        <v>2</v>
      </c>
      <c r="AE19" s="101">
        <v>1502</v>
      </c>
      <c r="AF19" s="101">
        <v>77</v>
      </c>
      <c r="AG19" s="101">
        <v>68</v>
      </c>
      <c r="AH19" s="101">
        <v>3971</v>
      </c>
      <c r="AI19" s="101">
        <v>309</v>
      </c>
      <c r="AJ19" s="101">
        <v>8664</v>
      </c>
      <c r="AK19" s="101">
        <v>520</v>
      </c>
      <c r="AL19" s="101">
        <v>520</v>
      </c>
      <c r="AM19" s="101">
        <v>7512</v>
      </c>
      <c r="AN19" s="101">
        <v>7512</v>
      </c>
      <c r="AO19" s="101">
        <v>26</v>
      </c>
      <c r="AP19" s="101">
        <v>125</v>
      </c>
      <c r="AQ19" s="101">
        <v>4265</v>
      </c>
      <c r="AR19" s="101">
        <v>599</v>
      </c>
      <c r="AS19" s="101">
        <v>108</v>
      </c>
      <c r="AT19" s="101">
        <v>517</v>
      </c>
      <c r="AU19" s="101">
        <v>287</v>
      </c>
      <c r="AV19" s="82">
        <v>4031149</v>
      </c>
    </row>
    <row r="20" spans="1:48" x14ac:dyDescent="0.2">
      <c r="A20" s="19" t="s">
        <v>34</v>
      </c>
      <c r="B20" s="19" t="s">
        <v>17</v>
      </c>
      <c r="C20" s="101">
        <v>26</v>
      </c>
      <c r="D20" s="101">
        <v>4</v>
      </c>
      <c r="E20" s="101">
        <v>3</v>
      </c>
      <c r="F20" s="101">
        <v>9</v>
      </c>
      <c r="G20" s="101">
        <v>113</v>
      </c>
      <c r="H20" s="101">
        <v>41</v>
      </c>
      <c r="I20" s="101">
        <v>1</v>
      </c>
      <c r="J20" s="101">
        <v>9</v>
      </c>
      <c r="K20" s="101">
        <v>5</v>
      </c>
      <c r="L20" s="101">
        <v>25</v>
      </c>
      <c r="M20" s="102">
        <v>433</v>
      </c>
      <c r="N20" s="102">
        <f t="shared" si="0"/>
        <v>519.6</v>
      </c>
      <c r="O20" s="101">
        <v>82</v>
      </c>
      <c r="P20" s="101">
        <v>401</v>
      </c>
      <c r="Q20" s="101">
        <v>193</v>
      </c>
      <c r="R20" s="101">
        <v>23</v>
      </c>
      <c r="S20" s="101">
        <v>768</v>
      </c>
      <c r="T20" s="101">
        <v>688</v>
      </c>
      <c r="U20" s="101">
        <v>16</v>
      </c>
      <c r="V20" s="101">
        <v>223</v>
      </c>
      <c r="W20" s="101">
        <v>20</v>
      </c>
      <c r="X20" s="101">
        <v>3</v>
      </c>
      <c r="Y20" s="101">
        <v>135</v>
      </c>
      <c r="Z20" s="101">
        <v>253</v>
      </c>
      <c r="AA20" s="101">
        <v>10</v>
      </c>
      <c r="AB20" s="101">
        <v>227</v>
      </c>
      <c r="AC20" s="101">
        <v>0</v>
      </c>
      <c r="AD20" s="101">
        <v>0</v>
      </c>
      <c r="AE20" s="101">
        <v>65</v>
      </c>
      <c r="AF20" s="101">
        <v>4</v>
      </c>
      <c r="AG20" s="101">
        <v>0</v>
      </c>
      <c r="AH20" s="101">
        <v>99</v>
      </c>
      <c r="AI20" s="101">
        <v>22</v>
      </c>
      <c r="AJ20" s="101">
        <v>301</v>
      </c>
      <c r="AK20" s="101">
        <v>11</v>
      </c>
      <c r="AL20" s="101">
        <v>11</v>
      </c>
      <c r="AM20" s="101">
        <v>365</v>
      </c>
      <c r="AN20" s="101">
        <v>328</v>
      </c>
      <c r="AO20" s="101">
        <v>0</v>
      </c>
      <c r="AP20" s="101">
        <v>1</v>
      </c>
      <c r="AQ20" s="101">
        <v>105</v>
      </c>
      <c r="AR20" s="101">
        <v>26</v>
      </c>
      <c r="AS20" s="101">
        <v>2</v>
      </c>
      <c r="AT20" s="101">
        <v>36</v>
      </c>
      <c r="AU20" s="101">
        <v>19</v>
      </c>
      <c r="AV20" s="82">
        <v>222008</v>
      </c>
    </row>
    <row r="21" spans="1:48" x14ac:dyDescent="0.2">
      <c r="A21" s="20" t="s">
        <v>35</v>
      </c>
      <c r="B21" s="20" t="s">
        <v>15</v>
      </c>
      <c r="C21" s="101">
        <v>92</v>
      </c>
      <c r="D21" s="101">
        <v>4</v>
      </c>
      <c r="E21" s="101">
        <v>2</v>
      </c>
      <c r="F21" s="101">
        <v>2</v>
      </c>
      <c r="G21" s="101">
        <v>132</v>
      </c>
      <c r="H21" s="101">
        <v>36</v>
      </c>
      <c r="I21" s="101">
        <v>0</v>
      </c>
      <c r="J21" s="101">
        <v>18</v>
      </c>
      <c r="K21" s="101">
        <v>3</v>
      </c>
      <c r="L21" s="101">
        <v>9</v>
      </c>
      <c r="M21" s="102">
        <v>2070</v>
      </c>
      <c r="N21" s="102">
        <f t="shared" si="0"/>
        <v>2484</v>
      </c>
      <c r="O21" s="101">
        <v>149</v>
      </c>
      <c r="P21" s="101">
        <v>1537</v>
      </c>
      <c r="Q21" s="101">
        <v>957</v>
      </c>
      <c r="R21" s="101">
        <v>9</v>
      </c>
      <c r="S21" s="101">
        <v>1959</v>
      </c>
      <c r="T21" s="101">
        <v>1685</v>
      </c>
      <c r="U21" s="101">
        <v>39</v>
      </c>
      <c r="V21" s="101">
        <v>223</v>
      </c>
      <c r="W21" s="101">
        <v>25</v>
      </c>
      <c r="X21" s="101">
        <v>5</v>
      </c>
      <c r="Y21" s="101">
        <v>283</v>
      </c>
      <c r="Z21" s="101">
        <v>1122</v>
      </c>
      <c r="AA21" s="101">
        <v>8</v>
      </c>
      <c r="AB21" s="101">
        <v>172</v>
      </c>
      <c r="AC21" s="101">
        <v>0</v>
      </c>
      <c r="AD21" s="101">
        <v>0</v>
      </c>
      <c r="AE21" s="101">
        <v>70</v>
      </c>
      <c r="AF21" s="101">
        <v>3</v>
      </c>
      <c r="AG21" s="101">
        <v>0</v>
      </c>
      <c r="AH21" s="101">
        <v>447</v>
      </c>
      <c r="AI21" s="101">
        <v>1</v>
      </c>
      <c r="AJ21" s="101">
        <v>377</v>
      </c>
      <c r="AK21" s="101">
        <v>43</v>
      </c>
      <c r="AL21" s="101">
        <v>43</v>
      </c>
      <c r="AM21" s="101">
        <v>664</v>
      </c>
      <c r="AN21" s="101">
        <v>664</v>
      </c>
      <c r="AO21" s="101">
        <v>1</v>
      </c>
      <c r="AP21" s="101">
        <v>2</v>
      </c>
      <c r="AQ21" s="101">
        <v>237</v>
      </c>
      <c r="AR21" s="101">
        <v>126</v>
      </c>
      <c r="AS21" s="101">
        <v>1</v>
      </c>
      <c r="AT21" s="101">
        <v>229</v>
      </c>
      <c r="AU21" s="101">
        <v>7</v>
      </c>
      <c r="AV21" s="82">
        <v>368373</v>
      </c>
    </row>
    <row r="22" spans="1:48" x14ac:dyDescent="0.2">
      <c r="A22" s="21" t="s">
        <v>36</v>
      </c>
      <c r="B22" s="21" t="s">
        <v>17</v>
      </c>
      <c r="C22" s="101">
        <v>40</v>
      </c>
      <c r="D22" s="101">
        <v>19</v>
      </c>
      <c r="E22" s="101">
        <v>3</v>
      </c>
      <c r="F22" s="101">
        <v>12</v>
      </c>
      <c r="G22" s="101">
        <v>120</v>
      </c>
      <c r="H22" s="101">
        <v>40</v>
      </c>
      <c r="I22" s="101">
        <v>0</v>
      </c>
      <c r="J22" s="101">
        <v>7</v>
      </c>
      <c r="K22" s="101">
        <v>1</v>
      </c>
      <c r="L22" s="101">
        <v>21</v>
      </c>
      <c r="M22" s="102">
        <v>594</v>
      </c>
      <c r="N22" s="102">
        <f t="shared" si="0"/>
        <v>712.8</v>
      </c>
      <c r="O22" s="101">
        <v>76</v>
      </c>
      <c r="P22" s="101">
        <v>458</v>
      </c>
      <c r="Q22" s="101">
        <v>437</v>
      </c>
      <c r="R22" s="101">
        <v>31</v>
      </c>
      <c r="S22" s="101">
        <v>655</v>
      </c>
      <c r="T22" s="101">
        <v>778</v>
      </c>
      <c r="U22" s="101">
        <v>9</v>
      </c>
      <c r="V22" s="101">
        <v>315</v>
      </c>
      <c r="W22" s="101">
        <v>28</v>
      </c>
      <c r="X22" s="101">
        <v>5</v>
      </c>
      <c r="Y22" s="101">
        <v>151</v>
      </c>
      <c r="Z22" s="101">
        <v>187</v>
      </c>
      <c r="AA22" s="101">
        <v>10</v>
      </c>
      <c r="AB22" s="101">
        <v>224</v>
      </c>
      <c r="AC22" s="101">
        <v>0</v>
      </c>
      <c r="AD22" s="101">
        <v>0</v>
      </c>
      <c r="AE22" s="101">
        <v>58</v>
      </c>
      <c r="AF22" s="101">
        <v>6</v>
      </c>
      <c r="AG22" s="101">
        <v>5</v>
      </c>
      <c r="AH22" s="101">
        <v>136</v>
      </c>
      <c r="AI22" s="101">
        <v>7</v>
      </c>
      <c r="AJ22" s="101">
        <v>410</v>
      </c>
      <c r="AK22" s="101">
        <v>5</v>
      </c>
      <c r="AL22" s="101">
        <v>5</v>
      </c>
      <c r="AM22" s="101">
        <v>378</v>
      </c>
      <c r="AN22" s="101">
        <v>378</v>
      </c>
      <c r="AO22" s="101">
        <v>1</v>
      </c>
      <c r="AP22" s="101">
        <v>12</v>
      </c>
      <c r="AQ22" s="101">
        <v>94</v>
      </c>
      <c r="AR22" s="101">
        <v>14</v>
      </c>
      <c r="AS22" s="101">
        <v>1</v>
      </c>
      <c r="AT22" s="101">
        <v>19</v>
      </c>
      <c r="AU22" s="101">
        <v>2</v>
      </c>
      <c r="AV22" s="82">
        <v>184651</v>
      </c>
    </row>
    <row r="23" spans="1:48" x14ac:dyDescent="0.2">
      <c r="A23" s="22" t="s">
        <v>37</v>
      </c>
      <c r="B23" s="22" t="s">
        <v>15</v>
      </c>
      <c r="C23" s="101">
        <v>1919</v>
      </c>
      <c r="D23" s="101">
        <v>662</v>
      </c>
      <c r="E23" s="101">
        <v>119</v>
      </c>
      <c r="F23" s="101">
        <v>731</v>
      </c>
      <c r="G23" s="101">
        <v>4244</v>
      </c>
      <c r="H23" s="101">
        <v>1827</v>
      </c>
      <c r="I23" s="101">
        <v>37</v>
      </c>
      <c r="J23" s="101">
        <v>1329</v>
      </c>
      <c r="K23" s="101">
        <v>72</v>
      </c>
      <c r="L23" s="101">
        <v>1096</v>
      </c>
      <c r="M23" s="102">
        <v>22081</v>
      </c>
      <c r="N23" s="102">
        <f t="shared" si="0"/>
        <v>26497.200000000001</v>
      </c>
      <c r="O23" s="101">
        <v>2190</v>
      </c>
      <c r="P23" s="101">
        <v>13384</v>
      </c>
      <c r="Q23" s="101">
        <v>8254</v>
      </c>
      <c r="R23" s="101">
        <v>437</v>
      </c>
      <c r="S23" s="101">
        <v>37442</v>
      </c>
      <c r="T23" s="101">
        <v>22777</v>
      </c>
      <c r="U23" s="101">
        <v>182</v>
      </c>
      <c r="V23" s="101">
        <v>5471</v>
      </c>
      <c r="W23" s="101">
        <v>1585</v>
      </c>
      <c r="X23" s="101">
        <v>347</v>
      </c>
      <c r="Y23" s="101">
        <v>7539</v>
      </c>
      <c r="Z23" s="101">
        <v>16908</v>
      </c>
      <c r="AA23" s="101">
        <v>231</v>
      </c>
      <c r="AB23" s="101">
        <v>6297</v>
      </c>
      <c r="AC23" s="101">
        <v>53</v>
      </c>
      <c r="AD23" s="101">
        <v>27</v>
      </c>
      <c r="AE23" s="101">
        <v>1130</v>
      </c>
      <c r="AF23" s="101">
        <v>44</v>
      </c>
      <c r="AG23" s="101">
        <v>5</v>
      </c>
      <c r="AH23" s="101">
        <v>6649</v>
      </c>
      <c r="AI23" s="101">
        <v>48</v>
      </c>
      <c r="AJ23" s="101">
        <v>16154</v>
      </c>
      <c r="AK23" s="101">
        <v>405</v>
      </c>
      <c r="AL23" s="101">
        <v>405</v>
      </c>
      <c r="AM23" s="101">
        <v>13981</v>
      </c>
      <c r="AN23" s="101">
        <v>13981</v>
      </c>
      <c r="AO23" s="101">
        <v>28</v>
      </c>
      <c r="AP23" s="101">
        <v>41</v>
      </c>
      <c r="AQ23" s="101">
        <v>2265</v>
      </c>
      <c r="AR23" s="101">
        <v>2230</v>
      </c>
      <c r="AS23" s="101">
        <v>50</v>
      </c>
      <c r="AT23" s="101">
        <v>2996</v>
      </c>
      <c r="AU23" s="101">
        <v>483</v>
      </c>
      <c r="AV23" s="82">
        <v>3468566</v>
      </c>
    </row>
    <row r="24" spans="1:48" x14ac:dyDescent="0.2">
      <c r="A24" s="23" t="s">
        <v>38</v>
      </c>
      <c r="B24" s="23" t="s">
        <v>15</v>
      </c>
      <c r="C24" s="101">
        <v>25</v>
      </c>
      <c r="D24" s="101">
        <v>5</v>
      </c>
      <c r="E24" s="101">
        <v>3</v>
      </c>
      <c r="F24" s="101">
        <v>10</v>
      </c>
      <c r="G24" s="101">
        <v>22</v>
      </c>
      <c r="H24" s="101">
        <v>14</v>
      </c>
      <c r="I24" s="101">
        <v>0</v>
      </c>
      <c r="J24" s="101">
        <v>10</v>
      </c>
      <c r="K24" s="101">
        <v>2</v>
      </c>
      <c r="L24" s="101">
        <v>12</v>
      </c>
      <c r="M24" s="102">
        <v>602</v>
      </c>
      <c r="N24" s="102">
        <f t="shared" si="0"/>
        <v>722.4</v>
      </c>
      <c r="O24" s="101">
        <v>131</v>
      </c>
      <c r="P24" s="101">
        <v>221</v>
      </c>
      <c r="Q24" s="101">
        <v>132</v>
      </c>
      <c r="R24" s="101">
        <v>45</v>
      </c>
      <c r="S24" s="101">
        <v>719</v>
      </c>
      <c r="T24" s="101">
        <v>455</v>
      </c>
      <c r="U24" s="101">
        <v>19</v>
      </c>
      <c r="V24" s="101">
        <v>101</v>
      </c>
      <c r="W24" s="101">
        <v>30</v>
      </c>
      <c r="X24" s="101">
        <v>11</v>
      </c>
      <c r="Y24" s="101">
        <v>171</v>
      </c>
      <c r="Z24" s="101">
        <v>503</v>
      </c>
      <c r="AA24" s="101">
        <v>3</v>
      </c>
      <c r="AB24" s="101">
        <v>276</v>
      </c>
      <c r="AC24" s="101">
        <v>5</v>
      </c>
      <c r="AD24" s="101">
        <v>0</v>
      </c>
      <c r="AE24" s="101">
        <v>23</v>
      </c>
      <c r="AF24" s="101">
        <v>3</v>
      </c>
      <c r="AG24" s="101">
        <v>0</v>
      </c>
      <c r="AH24" s="101">
        <v>106</v>
      </c>
      <c r="AI24" s="101">
        <v>2</v>
      </c>
      <c r="AJ24" s="101">
        <v>146</v>
      </c>
      <c r="AK24" s="101">
        <v>16</v>
      </c>
      <c r="AL24" s="101">
        <v>16</v>
      </c>
      <c r="AM24" s="101">
        <v>253</v>
      </c>
      <c r="AN24" s="101">
        <v>253</v>
      </c>
      <c r="AO24" s="101">
        <v>1</v>
      </c>
      <c r="AP24" s="101">
        <v>0</v>
      </c>
      <c r="AQ24" s="101">
        <v>102</v>
      </c>
      <c r="AR24" s="101">
        <v>162</v>
      </c>
      <c r="AS24" s="101">
        <v>0</v>
      </c>
      <c r="AT24" s="101">
        <v>118</v>
      </c>
      <c r="AU24" s="101">
        <v>7</v>
      </c>
      <c r="AV24" s="82">
        <v>1289429</v>
      </c>
    </row>
    <row r="25" spans="1:48" x14ac:dyDescent="0.2">
      <c r="A25" s="24" t="s">
        <v>39</v>
      </c>
      <c r="B25" s="24" t="s">
        <v>17</v>
      </c>
      <c r="C25" s="101">
        <v>30</v>
      </c>
      <c r="D25" s="101">
        <v>14</v>
      </c>
      <c r="E25" s="101">
        <v>1</v>
      </c>
      <c r="F25" s="101">
        <v>12</v>
      </c>
      <c r="G25" s="101">
        <v>98</v>
      </c>
      <c r="H25" s="101">
        <v>41</v>
      </c>
      <c r="I25" s="101">
        <v>2</v>
      </c>
      <c r="J25" s="101">
        <v>24</v>
      </c>
      <c r="K25" s="101">
        <v>2</v>
      </c>
      <c r="L25" s="101">
        <v>27</v>
      </c>
      <c r="M25" s="102">
        <v>746</v>
      </c>
      <c r="N25" s="102">
        <f t="shared" si="0"/>
        <v>895.19999999999993</v>
      </c>
      <c r="O25" s="101">
        <v>103</v>
      </c>
      <c r="P25" s="101">
        <v>569</v>
      </c>
      <c r="Q25" s="101">
        <v>423</v>
      </c>
      <c r="R25" s="101">
        <v>42</v>
      </c>
      <c r="S25" s="101">
        <v>814</v>
      </c>
      <c r="T25" s="101">
        <v>1167</v>
      </c>
      <c r="U25" s="101">
        <v>28</v>
      </c>
      <c r="V25" s="101">
        <v>245</v>
      </c>
      <c r="W25" s="101">
        <v>20</v>
      </c>
      <c r="X25" s="101">
        <v>11</v>
      </c>
      <c r="Y25" s="101">
        <v>118</v>
      </c>
      <c r="Z25" s="101">
        <v>248</v>
      </c>
      <c r="AA25" s="101">
        <v>3</v>
      </c>
      <c r="AB25" s="101">
        <v>201</v>
      </c>
      <c r="AC25" s="101">
        <v>9</v>
      </c>
      <c r="AD25" s="101">
        <v>0</v>
      </c>
      <c r="AE25" s="101">
        <v>21</v>
      </c>
      <c r="AF25" s="101">
        <v>3</v>
      </c>
      <c r="AG25" s="101">
        <v>0</v>
      </c>
      <c r="AH25" s="101">
        <v>223</v>
      </c>
      <c r="AI25" s="101">
        <v>2</v>
      </c>
      <c r="AJ25" s="101">
        <v>411</v>
      </c>
      <c r="AK25" s="101">
        <v>1</v>
      </c>
      <c r="AL25" s="101">
        <v>1</v>
      </c>
      <c r="AM25" s="101">
        <v>522</v>
      </c>
      <c r="AN25" s="101">
        <v>522</v>
      </c>
      <c r="AO25" s="101">
        <v>0</v>
      </c>
      <c r="AP25" s="101">
        <v>0</v>
      </c>
      <c r="AQ25" s="101">
        <v>154</v>
      </c>
      <c r="AR25" s="101">
        <v>11</v>
      </c>
      <c r="AS25" s="101">
        <v>2</v>
      </c>
      <c r="AT25" s="101">
        <v>35</v>
      </c>
      <c r="AU25" s="101">
        <v>8</v>
      </c>
      <c r="AV25" s="82">
        <v>519776</v>
      </c>
    </row>
    <row r="26" spans="1:48" x14ac:dyDescent="0.2">
      <c r="A26" s="25" t="s">
        <v>40</v>
      </c>
      <c r="B26" s="25" t="s">
        <v>17</v>
      </c>
      <c r="C26" s="101">
        <v>241</v>
      </c>
      <c r="D26" s="101">
        <v>56</v>
      </c>
      <c r="E26" s="101">
        <v>34</v>
      </c>
      <c r="F26" s="101">
        <v>101</v>
      </c>
      <c r="G26" s="101">
        <v>436</v>
      </c>
      <c r="H26" s="101">
        <v>67</v>
      </c>
      <c r="I26" s="101">
        <v>3</v>
      </c>
      <c r="J26" s="101">
        <v>59</v>
      </c>
      <c r="K26" s="101">
        <v>7</v>
      </c>
      <c r="L26" s="101">
        <v>32</v>
      </c>
      <c r="M26" s="102">
        <v>2645</v>
      </c>
      <c r="N26" s="102">
        <f t="shared" si="0"/>
        <v>3174</v>
      </c>
      <c r="O26" s="101">
        <v>286</v>
      </c>
      <c r="P26" s="101">
        <v>2393</v>
      </c>
      <c r="Q26" s="101">
        <v>2055</v>
      </c>
      <c r="R26" s="101">
        <v>62</v>
      </c>
      <c r="S26" s="101">
        <v>3699</v>
      </c>
      <c r="T26" s="101">
        <v>2696</v>
      </c>
      <c r="U26" s="101">
        <v>49</v>
      </c>
      <c r="V26" s="101">
        <v>921</v>
      </c>
      <c r="W26" s="101">
        <v>96</v>
      </c>
      <c r="X26" s="101">
        <v>9</v>
      </c>
      <c r="Y26" s="101">
        <v>812</v>
      </c>
      <c r="Z26" s="101">
        <v>1587</v>
      </c>
      <c r="AA26" s="101">
        <v>25</v>
      </c>
      <c r="AB26" s="101">
        <v>859</v>
      </c>
      <c r="AC26" s="101">
        <v>3</v>
      </c>
      <c r="AD26" s="101">
        <v>0</v>
      </c>
      <c r="AE26" s="101">
        <v>203</v>
      </c>
      <c r="AF26" s="101">
        <v>8</v>
      </c>
      <c r="AG26" s="101">
        <v>8</v>
      </c>
      <c r="AH26" s="101">
        <v>697</v>
      </c>
      <c r="AI26" s="101">
        <v>79</v>
      </c>
      <c r="AJ26" s="101">
        <v>1931</v>
      </c>
      <c r="AK26" s="101">
        <v>82</v>
      </c>
      <c r="AL26" s="101">
        <v>82</v>
      </c>
      <c r="AM26" s="101">
        <v>1427</v>
      </c>
      <c r="AN26" s="101">
        <v>1427</v>
      </c>
      <c r="AO26" s="101">
        <v>9</v>
      </c>
      <c r="AP26" s="101">
        <v>15</v>
      </c>
      <c r="AQ26" s="101">
        <v>500</v>
      </c>
      <c r="AR26" s="101">
        <v>168</v>
      </c>
      <c r="AS26" s="101">
        <v>3</v>
      </c>
      <c r="AT26" s="101">
        <v>175</v>
      </c>
      <c r="AU26" s="101">
        <v>105</v>
      </c>
      <c r="AV26" s="82">
        <v>1996934</v>
      </c>
    </row>
    <row r="27" spans="1:48" x14ac:dyDescent="0.2">
      <c r="A27" s="26" t="s">
        <v>41</v>
      </c>
      <c r="B27" s="26" t="s">
        <v>15</v>
      </c>
      <c r="C27" s="101">
        <v>16</v>
      </c>
      <c r="D27" s="101">
        <v>3</v>
      </c>
      <c r="E27" s="101">
        <v>1</v>
      </c>
      <c r="F27" s="101">
        <v>15</v>
      </c>
      <c r="G27" s="101">
        <v>69</v>
      </c>
      <c r="H27" s="101">
        <v>31</v>
      </c>
      <c r="I27" s="101">
        <v>4</v>
      </c>
      <c r="J27" s="101">
        <v>10</v>
      </c>
      <c r="K27" s="101">
        <v>43</v>
      </c>
      <c r="L27" s="101">
        <v>53</v>
      </c>
      <c r="M27" s="102">
        <v>3408</v>
      </c>
      <c r="N27" s="102">
        <f t="shared" si="0"/>
        <v>4089.6</v>
      </c>
      <c r="O27" s="101">
        <v>410</v>
      </c>
      <c r="P27" s="101">
        <v>1081</v>
      </c>
      <c r="Q27" s="101">
        <v>1728</v>
      </c>
      <c r="R27" s="101">
        <v>25</v>
      </c>
      <c r="S27" s="101">
        <v>1530</v>
      </c>
      <c r="T27" s="101">
        <v>5458</v>
      </c>
      <c r="U27" s="101">
        <v>51</v>
      </c>
      <c r="V27" s="101">
        <v>697</v>
      </c>
      <c r="W27" s="101">
        <v>137</v>
      </c>
      <c r="X27" s="101">
        <v>44</v>
      </c>
      <c r="Y27" s="101">
        <v>786</v>
      </c>
      <c r="Z27" s="101">
        <v>647</v>
      </c>
      <c r="AA27" s="101">
        <v>14</v>
      </c>
      <c r="AB27" s="101">
        <v>473</v>
      </c>
      <c r="AC27" s="101">
        <v>0</v>
      </c>
      <c r="AD27" s="101">
        <v>0</v>
      </c>
      <c r="AE27" s="101">
        <v>4</v>
      </c>
      <c r="AF27" s="101">
        <v>0</v>
      </c>
      <c r="AG27" s="101">
        <v>0</v>
      </c>
      <c r="AH27" s="101">
        <v>189</v>
      </c>
      <c r="AI27" s="101">
        <v>0</v>
      </c>
      <c r="AJ27" s="101">
        <v>1419</v>
      </c>
      <c r="AK27" s="101">
        <v>2</v>
      </c>
      <c r="AL27" s="101">
        <v>2</v>
      </c>
      <c r="AM27" s="101">
        <v>2904</v>
      </c>
      <c r="AN27" s="101">
        <v>2758</v>
      </c>
      <c r="AO27" s="101">
        <v>0</v>
      </c>
      <c r="AP27" s="101">
        <v>0</v>
      </c>
      <c r="AQ27" s="101">
        <v>635</v>
      </c>
      <c r="AR27" s="101">
        <v>70</v>
      </c>
      <c r="AS27" s="101">
        <v>1</v>
      </c>
      <c r="AT27" s="101">
        <v>245</v>
      </c>
      <c r="AU27" s="101">
        <v>0</v>
      </c>
      <c r="AV27" s="82">
        <v>527179</v>
      </c>
    </row>
    <row r="28" spans="1:48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2">
        <v>13</v>
      </c>
      <c r="N28" s="102">
        <f t="shared" si="0"/>
        <v>15.6</v>
      </c>
      <c r="O28" s="101">
        <v>3</v>
      </c>
      <c r="P28" s="101">
        <v>16</v>
      </c>
      <c r="Q28" s="101">
        <v>10</v>
      </c>
      <c r="R28" s="101">
        <v>0</v>
      </c>
      <c r="S28" s="101">
        <v>30</v>
      </c>
      <c r="T28" s="101">
        <v>12</v>
      </c>
      <c r="U28" s="101">
        <v>0</v>
      </c>
      <c r="V28" s="101">
        <v>1</v>
      </c>
      <c r="W28" s="101">
        <v>2</v>
      </c>
      <c r="X28" s="101">
        <v>0</v>
      </c>
      <c r="Y28" s="101">
        <v>6</v>
      </c>
      <c r="Z28" s="101">
        <v>8</v>
      </c>
      <c r="AA28" s="101">
        <v>0</v>
      </c>
      <c r="AB28" s="101">
        <v>7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6</v>
      </c>
      <c r="AK28" s="101">
        <v>2</v>
      </c>
      <c r="AL28" s="101">
        <v>2</v>
      </c>
      <c r="AM28" s="101">
        <v>6</v>
      </c>
      <c r="AN28" s="101">
        <v>6</v>
      </c>
      <c r="AO28" s="101">
        <v>0</v>
      </c>
      <c r="AP28" s="101">
        <v>0</v>
      </c>
      <c r="AQ28" s="101">
        <v>2</v>
      </c>
      <c r="AR28" s="101">
        <v>2</v>
      </c>
      <c r="AS28" s="101">
        <v>0</v>
      </c>
      <c r="AT28" s="101">
        <v>2</v>
      </c>
      <c r="AU28" s="101">
        <v>0</v>
      </c>
      <c r="AV28" s="82">
        <v>183568</v>
      </c>
    </row>
    <row r="29" spans="1:48" x14ac:dyDescent="0.2">
      <c r="A29" s="28" t="s">
        <v>43</v>
      </c>
      <c r="B29" s="28" t="s">
        <v>17</v>
      </c>
      <c r="C29" s="101">
        <v>54</v>
      </c>
      <c r="D29" s="101">
        <v>39</v>
      </c>
      <c r="E29" s="101">
        <v>0</v>
      </c>
      <c r="F29" s="101">
        <v>16</v>
      </c>
      <c r="G29" s="101">
        <v>118</v>
      </c>
      <c r="H29" s="101">
        <v>15</v>
      </c>
      <c r="I29" s="101">
        <v>1</v>
      </c>
      <c r="J29" s="101">
        <v>6</v>
      </c>
      <c r="K29" s="101">
        <v>0</v>
      </c>
      <c r="L29" s="101">
        <v>11</v>
      </c>
      <c r="M29" s="102">
        <v>395</v>
      </c>
      <c r="N29" s="102">
        <f t="shared" si="0"/>
        <v>474</v>
      </c>
      <c r="O29" s="101">
        <v>19</v>
      </c>
      <c r="P29" s="101">
        <v>330</v>
      </c>
      <c r="Q29" s="101">
        <v>124</v>
      </c>
      <c r="R29" s="101">
        <v>2</v>
      </c>
      <c r="S29" s="101">
        <v>508</v>
      </c>
      <c r="T29" s="101">
        <v>455</v>
      </c>
      <c r="U29" s="101">
        <v>5</v>
      </c>
      <c r="V29" s="101">
        <v>98</v>
      </c>
      <c r="W29" s="101">
        <v>15</v>
      </c>
      <c r="X29" s="101">
        <v>0</v>
      </c>
      <c r="Y29" s="101">
        <v>88</v>
      </c>
      <c r="Z29" s="101">
        <v>147</v>
      </c>
      <c r="AA29" s="101">
        <v>7</v>
      </c>
      <c r="AB29" s="101">
        <v>108</v>
      </c>
      <c r="AC29" s="101">
        <v>0</v>
      </c>
      <c r="AD29" s="101">
        <v>0</v>
      </c>
      <c r="AE29" s="101">
        <v>55</v>
      </c>
      <c r="AF29" s="101">
        <v>0</v>
      </c>
      <c r="AG29" s="101">
        <v>2</v>
      </c>
      <c r="AH29" s="101">
        <v>199</v>
      </c>
      <c r="AI29" s="101">
        <v>4</v>
      </c>
      <c r="AJ29" s="101">
        <v>386</v>
      </c>
      <c r="AK29" s="101">
        <v>5</v>
      </c>
      <c r="AL29" s="101">
        <v>5</v>
      </c>
      <c r="AM29" s="101">
        <v>240</v>
      </c>
      <c r="AN29" s="101">
        <v>240</v>
      </c>
      <c r="AO29" s="101">
        <v>4</v>
      </c>
      <c r="AP29" s="101">
        <v>2</v>
      </c>
      <c r="AQ29" s="101">
        <v>92</v>
      </c>
      <c r="AR29" s="101">
        <v>80</v>
      </c>
      <c r="AS29" s="101">
        <v>0</v>
      </c>
      <c r="AT29" s="101">
        <v>93</v>
      </c>
      <c r="AU29" s="101">
        <v>12</v>
      </c>
      <c r="AV29" s="82">
        <v>82154</v>
      </c>
    </row>
    <row r="30" spans="1:48" x14ac:dyDescent="0.2">
      <c r="A30" s="29" t="s">
        <v>44</v>
      </c>
      <c r="B30" s="29" t="s">
        <v>15</v>
      </c>
      <c r="C30" s="101">
        <v>89</v>
      </c>
      <c r="D30" s="101">
        <v>14</v>
      </c>
      <c r="E30" s="101">
        <v>9</v>
      </c>
      <c r="F30" s="101">
        <v>13</v>
      </c>
      <c r="G30" s="101">
        <v>137</v>
      </c>
      <c r="H30" s="101">
        <v>47</v>
      </c>
      <c r="I30" s="101">
        <v>0</v>
      </c>
      <c r="J30" s="101">
        <v>37</v>
      </c>
      <c r="K30" s="101">
        <v>0</v>
      </c>
      <c r="L30" s="101">
        <v>42</v>
      </c>
      <c r="M30" s="102">
        <v>1200</v>
      </c>
      <c r="N30" s="102">
        <f t="shared" si="0"/>
        <v>1440</v>
      </c>
      <c r="O30" s="101">
        <v>117</v>
      </c>
      <c r="P30" s="101">
        <v>1067</v>
      </c>
      <c r="Q30" s="101">
        <v>562</v>
      </c>
      <c r="R30" s="101">
        <v>16</v>
      </c>
      <c r="S30" s="101">
        <v>1783</v>
      </c>
      <c r="T30" s="101">
        <v>1174</v>
      </c>
      <c r="U30" s="101">
        <v>29</v>
      </c>
      <c r="V30" s="101">
        <v>334</v>
      </c>
      <c r="W30" s="101">
        <v>32</v>
      </c>
      <c r="X30" s="101">
        <v>5</v>
      </c>
      <c r="Y30" s="101">
        <v>261</v>
      </c>
      <c r="Z30" s="101">
        <v>858</v>
      </c>
      <c r="AA30" s="101">
        <v>9</v>
      </c>
      <c r="AB30" s="101">
        <v>359</v>
      </c>
      <c r="AC30" s="101">
        <v>3</v>
      </c>
      <c r="AD30" s="101">
        <v>0</v>
      </c>
      <c r="AE30" s="101">
        <v>82</v>
      </c>
      <c r="AF30" s="101">
        <v>0</v>
      </c>
      <c r="AG30" s="101">
        <v>0</v>
      </c>
      <c r="AH30" s="101">
        <v>287</v>
      </c>
      <c r="AI30" s="101">
        <v>5</v>
      </c>
      <c r="AJ30" s="101">
        <v>578</v>
      </c>
      <c r="AK30" s="101">
        <v>30</v>
      </c>
      <c r="AL30" s="101">
        <v>30</v>
      </c>
      <c r="AM30" s="101">
        <v>640</v>
      </c>
      <c r="AN30" s="101">
        <v>640</v>
      </c>
      <c r="AO30" s="101">
        <v>8</v>
      </c>
      <c r="AP30" s="101">
        <v>0</v>
      </c>
      <c r="AQ30" s="101">
        <v>251</v>
      </c>
      <c r="AR30" s="101">
        <v>210</v>
      </c>
      <c r="AS30" s="101">
        <v>2</v>
      </c>
      <c r="AT30" s="101">
        <v>183</v>
      </c>
      <c r="AU30" s="101">
        <v>36</v>
      </c>
      <c r="AV30" s="82">
        <v>434059</v>
      </c>
    </row>
    <row r="31" spans="1:48" x14ac:dyDescent="0.2">
      <c r="A31" s="30" t="s">
        <v>45</v>
      </c>
      <c r="B31" s="30" t="s">
        <v>22</v>
      </c>
      <c r="C31" s="101">
        <v>104</v>
      </c>
      <c r="D31" s="101">
        <v>26</v>
      </c>
      <c r="E31" s="101">
        <v>27</v>
      </c>
      <c r="F31" s="101">
        <v>97</v>
      </c>
      <c r="G31" s="101">
        <v>195</v>
      </c>
      <c r="H31" s="101">
        <v>52</v>
      </c>
      <c r="I31" s="101">
        <v>1</v>
      </c>
      <c r="J31" s="101">
        <v>65</v>
      </c>
      <c r="K31" s="101">
        <v>7</v>
      </c>
      <c r="L31" s="101">
        <v>70</v>
      </c>
      <c r="M31" s="102">
        <v>1986</v>
      </c>
      <c r="N31" s="102">
        <f t="shared" si="0"/>
        <v>2383.1999999999998</v>
      </c>
      <c r="O31" s="101">
        <v>170</v>
      </c>
      <c r="P31" s="101">
        <v>1516</v>
      </c>
      <c r="Q31" s="101">
        <v>710</v>
      </c>
      <c r="R31" s="101">
        <v>34</v>
      </c>
      <c r="S31" s="101">
        <v>2924</v>
      </c>
      <c r="T31" s="101">
        <v>2408</v>
      </c>
      <c r="U31" s="101">
        <v>47</v>
      </c>
      <c r="V31" s="101">
        <v>526</v>
      </c>
      <c r="W31" s="101">
        <v>53</v>
      </c>
      <c r="X31" s="101">
        <v>9</v>
      </c>
      <c r="Y31" s="101">
        <v>354</v>
      </c>
      <c r="Z31" s="101">
        <v>1167</v>
      </c>
      <c r="AA31" s="101">
        <v>12</v>
      </c>
      <c r="AB31" s="101">
        <v>530</v>
      </c>
      <c r="AC31" s="101">
        <v>3</v>
      </c>
      <c r="AD31" s="101">
        <v>0</v>
      </c>
      <c r="AE31" s="101">
        <v>59</v>
      </c>
      <c r="AF31" s="101">
        <v>8</v>
      </c>
      <c r="AG31" s="101">
        <v>0</v>
      </c>
      <c r="AH31" s="101">
        <v>386</v>
      </c>
      <c r="AI31" s="101">
        <v>16</v>
      </c>
      <c r="AJ31" s="101">
        <v>1266</v>
      </c>
      <c r="AK31" s="101">
        <v>25</v>
      </c>
      <c r="AL31" s="101">
        <v>25</v>
      </c>
      <c r="AM31" s="101">
        <v>1277</v>
      </c>
      <c r="AN31" s="101">
        <v>1277</v>
      </c>
      <c r="AO31" s="101">
        <v>4</v>
      </c>
      <c r="AP31" s="101">
        <v>1</v>
      </c>
      <c r="AQ31" s="101">
        <v>284</v>
      </c>
      <c r="AR31" s="101">
        <v>69</v>
      </c>
      <c r="AS31" s="101">
        <v>6</v>
      </c>
      <c r="AT31" s="101">
        <v>198</v>
      </c>
      <c r="AU31" s="101">
        <v>64</v>
      </c>
      <c r="AV31" s="82">
        <v>1424533</v>
      </c>
    </row>
    <row r="32" spans="1:48" x14ac:dyDescent="0.2">
      <c r="A32" s="31" t="s">
        <v>46</v>
      </c>
      <c r="B32" s="31" t="s">
        <v>30</v>
      </c>
      <c r="C32" s="101">
        <v>43</v>
      </c>
      <c r="D32" s="101">
        <v>17</v>
      </c>
      <c r="E32" s="101">
        <v>2</v>
      </c>
      <c r="F32" s="101">
        <v>14</v>
      </c>
      <c r="G32" s="101">
        <v>136</v>
      </c>
      <c r="H32" s="101">
        <v>32</v>
      </c>
      <c r="I32" s="101">
        <v>1</v>
      </c>
      <c r="J32" s="101">
        <v>6</v>
      </c>
      <c r="K32" s="101">
        <v>0</v>
      </c>
      <c r="L32" s="101">
        <v>18</v>
      </c>
      <c r="M32" s="102">
        <v>1148</v>
      </c>
      <c r="N32" s="102">
        <f t="shared" si="0"/>
        <v>1377.6</v>
      </c>
      <c r="O32" s="101">
        <v>57</v>
      </c>
      <c r="P32" s="101">
        <v>327</v>
      </c>
      <c r="Q32" s="101">
        <v>144</v>
      </c>
      <c r="R32" s="101">
        <v>0</v>
      </c>
      <c r="S32" s="101">
        <v>1017</v>
      </c>
      <c r="T32" s="101">
        <v>521</v>
      </c>
      <c r="U32" s="101">
        <v>2</v>
      </c>
      <c r="V32" s="101">
        <v>106</v>
      </c>
      <c r="W32" s="101">
        <v>20</v>
      </c>
      <c r="X32" s="101">
        <v>3</v>
      </c>
      <c r="Y32" s="101">
        <v>121</v>
      </c>
      <c r="Z32" s="101">
        <v>525</v>
      </c>
      <c r="AA32" s="101">
        <v>5</v>
      </c>
      <c r="AB32" s="101">
        <v>209</v>
      </c>
      <c r="AC32" s="101">
        <v>3</v>
      </c>
      <c r="AD32" s="101">
        <v>0</v>
      </c>
      <c r="AE32" s="101">
        <v>63</v>
      </c>
      <c r="AF32" s="101">
        <v>0</v>
      </c>
      <c r="AG32" s="101">
        <v>0</v>
      </c>
      <c r="AH32" s="101">
        <v>225</v>
      </c>
      <c r="AI32" s="101">
        <v>2</v>
      </c>
      <c r="AJ32" s="101">
        <v>857</v>
      </c>
      <c r="AK32" s="101">
        <v>34</v>
      </c>
      <c r="AL32" s="101">
        <v>34</v>
      </c>
      <c r="AM32" s="101">
        <v>459</v>
      </c>
      <c r="AN32" s="101">
        <v>459</v>
      </c>
      <c r="AO32" s="101">
        <v>0</v>
      </c>
      <c r="AP32" s="101">
        <v>0</v>
      </c>
      <c r="AQ32" s="101">
        <v>126</v>
      </c>
      <c r="AR32" s="101">
        <v>81</v>
      </c>
      <c r="AS32" s="101">
        <v>11</v>
      </c>
      <c r="AT32" s="101">
        <v>90</v>
      </c>
      <c r="AU32" s="101">
        <v>18</v>
      </c>
      <c r="AV32" s="82">
        <v>142874</v>
      </c>
    </row>
    <row r="33" spans="1:48" x14ac:dyDescent="0.2">
      <c r="A33" s="32" t="s">
        <v>47</v>
      </c>
      <c r="B33" s="32" t="s">
        <v>17</v>
      </c>
      <c r="C33" s="101">
        <v>92</v>
      </c>
      <c r="D33" s="101">
        <v>68</v>
      </c>
      <c r="E33" s="101">
        <v>9</v>
      </c>
      <c r="F33" s="101">
        <v>72</v>
      </c>
      <c r="G33" s="101">
        <v>510</v>
      </c>
      <c r="H33" s="101">
        <v>142</v>
      </c>
      <c r="I33" s="101">
        <v>18</v>
      </c>
      <c r="J33" s="101">
        <v>91</v>
      </c>
      <c r="K33" s="101">
        <v>17</v>
      </c>
      <c r="L33" s="101">
        <v>81</v>
      </c>
      <c r="M33" s="101">
        <v>3161</v>
      </c>
      <c r="N33" s="102">
        <f t="shared" si="0"/>
        <v>3793.2</v>
      </c>
      <c r="O33" s="101">
        <v>547</v>
      </c>
      <c r="P33" s="101">
        <v>3765</v>
      </c>
      <c r="Q33" s="101">
        <v>1621</v>
      </c>
      <c r="R33" s="101">
        <v>122</v>
      </c>
      <c r="S33" s="101">
        <v>4962</v>
      </c>
      <c r="T33" s="101">
        <v>4904</v>
      </c>
      <c r="U33" s="101">
        <v>6614</v>
      </c>
      <c r="V33" s="101">
        <v>1994</v>
      </c>
      <c r="W33" s="101">
        <v>167</v>
      </c>
      <c r="X33" s="101">
        <v>10</v>
      </c>
      <c r="Y33" s="101">
        <v>447</v>
      </c>
      <c r="Z33" s="101">
        <v>1736</v>
      </c>
      <c r="AA33" s="101">
        <v>31</v>
      </c>
      <c r="AB33" s="101">
        <v>753</v>
      </c>
      <c r="AC33" s="101">
        <v>11</v>
      </c>
      <c r="AD33" s="101">
        <v>0</v>
      </c>
      <c r="AE33" s="101">
        <v>121</v>
      </c>
      <c r="AF33" s="101">
        <v>30</v>
      </c>
      <c r="AG33" s="101">
        <v>2</v>
      </c>
      <c r="AH33" s="101">
        <v>717</v>
      </c>
      <c r="AI33" s="101">
        <v>40</v>
      </c>
      <c r="AJ33" s="101">
        <v>2256</v>
      </c>
      <c r="AK33" s="101">
        <v>58</v>
      </c>
      <c r="AL33" s="101">
        <v>58</v>
      </c>
      <c r="AM33" s="101">
        <v>2464</v>
      </c>
      <c r="AN33" s="101">
        <v>2464</v>
      </c>
      <c r="AO33" s="101">
        <v>5</v>
      </c>
      <c r="AP33" s="101">
        <v>5</v>
      </c>
      <c r="AQ33" s="101">
        <v>1522</v>
      </c>
      <c r="AR33" s="101">
        <v>84</v>
      </c>
      <c r="AS33" s="101">
        <v>16</v>
      </c>
      <c r="AT33" s="101">
        <v>280</v>
      </c>
      <c r="AU33" s="101">
        <v>166</v>
      </c>
      <c r="AV33" s="82">
        <v>990583</v>
      </c>
    </row>
    <row r="34" spans="1:48" x14ac:dyDescent="0.2">
      <c r="A34" s="33" t="s">
        <v>48</v>
      </c>
      <c r="B34" s="33" t="s">
        <v>15</v>
      </c>
      <c r="C34" s="101">
        <v>4</v>
      </c>
      <c r="D34" s="101">
        <v>2</v>
      </c>
      <c r="E34" s="101">
        <v>0</v>
      </c>
      <c r="F34" s="101">
        <v>6</v>
      </c>
      <c r="G34" s="101">
        <v>22</v>
      </c>
      <c r="H34" s="101">
        <v>11</v>
      </c>
      <c r="I34" s="101">
        <v>0</v>
      </c>
      <c r="J34" s="101">
        <v>2</v>
      </c>
      <c r="K34" s="101">
        <v>0</v>
      </c>
      <c r="L34" s="101">
        <v>5</v>
      </c>
      <c r="M34" s="102">
        <v>127</v>
      </c>
      <c r="N34" s="102">
        <f t="shared" si="0"/>
        <v>152.4</v>
      </c>
      <c r="O34" s="101">
        <v>18</v>
      </c>
      <c r="P34" s="101">
        <v>212</v>
      </c>
      <c r="Q34" s="101">
        <v>111</v>
      </c>
      <c r="R34" s="101">
        <v>4</v>
      </c>
      <c r="S34" s="101">
        <v>213</v>
      </c>
      <c r="T34" s="101">
        <v>249</v>
      </c>
      <c r="U34" s="101">
        <v>24</v>
      </c>
      <c r="V34" s="101">
        <v>94</v>
      </c>
      <c r="W34" s="101">
        <v>5</v>
      </c>
      <c r="X34" s="101">
        <v>0</v>
      </c>
      <c r="Y34" s="101">
        <v>18</v>
      </c>
      <c r="Z34" s="101">
        <v>46</v>
      </c>
      <c r="AA34" s="101">
        <v>3</v>
      </c>
      <c r="AB34" s="101">
        <v>53</v>
      </c>
      <c r="AC34" s="101">
        <v>0</v>
      </c>
      <c r="AD34" s="101">
        <v>0</v>
      </c>
      <c r="AE34" s="101">
        <v>2</v>
      </c>
      <c r="AF34" s="101">
        <v>5</v>
      </c>
      <c r="AG34" s="101">
        <v>0</v>
      </c>
      <c r="AH34" s="101">
        <v>19</v>
      </c>
      <c r="AI34" s="101">
        <v>4</v>
      </c>
      <c r="AJ34" s="101">
        <v>72</v>
      </c>
      <c r="AK34" s="101">
        <v>0</v>
      </c>
      <c r="AL34" s="101">
        <v>0</v>
      </c>
      <c r="AM34" s="101">
        <v>205</v>
      </c>
      <c r="AN34" s="101">
        <v>205</v>
      </c>
      <c r="AO34" s="101">
        <v>0</v>
      </c>
      <c r="AP34" s="101">
        <v>0</v>
      </c>
      <c r="AQ34" s="101">
        <v>26</v>
      </c>
      <c r="AR34" s="101">
        <v>18</v>
      </c>
      <c r="AS34" s="101">
        <v>0</v>
      </c>
      <c r="AT34" s="101">
        <v>26</v>
      </c>
      <c r="AU34" s="101">
        <v>0</v>
      </c>
      <c r="AV34" s="82">
        <v>242700</v>
      </c>
    </row>
    <row r="35" spans="1:48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4</v>
      </c>
      <c r="G35" s="101">
        <v>15</v>
      </c>
      <c r="H35" s="101">
        <v>10</v>
      </c>
      <c r="I35" s="101">
        <v>0</v>
      </c>
      <c r="J35" s="101">
        <v>4</v>
      </c>
      <c r="K35" s="101">
        <v>0</v>
      </c>
      <c r="L35" s="101">
        <v>1</v>
      </c>
      <c r="M35" s="102">
        <v>79</v>
      </c>
      <c r="N35" s="102">
        <f t="shared" si="0"/>
        <v>94.8</v>
      </c>
      <c r="O35" s="101">
        <v>22</v>
      </c>
      <c r="P35" s="101">
        <v>60</v>
      </c>
      <c r="Q35" s="101">
        <v>53</v>
      </c>
      <c r="R35" s="101">
        <v>11</v>
      </c>
      <c r="S35" s="101">
        <v>213</v>
      </c>
      <c r="T35" s="101">
        <v>183</v>
      </c>
      <c r="U35" s="101">
        <v>9</v>
      </c>
      <c r="V35" s="101">
        <v>55</v>
      </c>
      <c r="W35" s="101">
        <v>6</v>
      </c>
      <c r="X35" s="101">
        <v>0</v>
      </c>
      <c r="Y35" s="101">
        <v>49</v>
      </c>
      <c r="Z35" s="101">
        <v>89</v>
      </c>
      <c r="AA35" s="101">
        <v>1</v>
      </c>
      <c r="AB35" s="101">
        <v>48</v>
      </c>
      <c r="AC35" s="101">
        <v>1</v>
      </c>
      <c r="AD35" s="101">
        <v>0</v>
      </c>
      <c r="AE35" s="101">
        <v>6</v>
      </c>
      <c r="AF35" s="101">
        <v>1</v>
      </c>
      <c r="AG35" s="101">
        <v>0</v>
      </c>
      <c r="AH35" s="101">
        <v>19</v>
      </c>
      <c r="AI35" s="101">
        <v>1</v>
      </c>
      <c r="AJ35" s="101">
        <v>70</v>
      </c>
      <c r="AK35" s="101">
        <v>5</v>
      </c>
      <c r="AL35" s="101">
        <v>5</v>
      </c>
      <c r="AM35" s="101">
        <v>124</v>
      </c>
      <c r="AN35" s="101">
        <v>124</v>
      </c>
      <c r="AO35" s="101">
        <v>0</v>
      </c>
      <c r="AP35" s="101">
        <v>0</v>
      </c>
      <c r="AQ35" s="101">
        <v>28</v>
      </c>
      <c r="AR35" s="101">
        <v>25</v>
      </c>
      <c r="AS35" s="101">
        <v>0</v>
      </c>
      <c r="AT35" s="101">
        <v>33</v>
      </c>
      <c r="AU35" s="101">
        <v>2</v>
      </c>
      <c r="AV35" s="82">
        <v>504203</v>
      </c>
    </row>
    <row r="36" spans="1:48" x14ac:dyDescent="0.2">
      <c r="A36" s="35" t="s">
        <v>50</v>
      </c>
      <c r="B36" s="35" t="s">
        <v>17</v>
      </c>
      <c r="C36" s="101">
        <v>3</v>
      </c>
      <c r="D36" s="101">
        <v>4</v>
      </c>
      <c r="E36" s="101">
        <v>0</v>
      </c>
      <c r="F36" s="101">
        <v>14</v>
      </c>
      <c r="G36" s="101">
        <v>20</v>
      </c>
      <c r="H36" s="101">
        <v>3</v>
      </c>
      <c r="I36" s="101">
        <v>2</v>
      </c>
      <c r="J36" s="101">
        <v>0</v>
      </c>
      <c r="K36" s="101">
        <v>4</v>
      </c>
      <c r="L36" s="101">
        <v>6</v>
      </c>
      <c r="M36" s="102">
        <v>206</v>
      </c>
      <c r="N36" s="102">
        <f t="shared" si="0"/>
        <v>247.2</v>
      </c>
      <c r="O36" s="101">
        <v>110</v>
      </c>
      <c r="P36" s="101">
        <v>352</v>
      </c>
      <c r="Q36" s="101">
        <v>142</v>
      </c>
      <c r="R36" s="101">
        <v>17</v>
      </c>
      <c r="S36" s="101">
        <v>361</v>
      </c>
      <c r="T36" s="101">
        <v>389</v>
      </c>
      <c r="U36" s="101">
        <v>12</v>
      </c>
      <c r="V36" s="101">
        <v>231</v>
      </c>
      <c r="W36" s="101">
        <v>7</v>
      </c>
      <c r="X36" s="101">
        <v>0</v>
      </c>
      <c r="Y36" s="101">
        <v>44</v>
      </c>
      <c r="Z36" s="101">
        <v>46</v>
      </c>
      <c r="AA36" s="101">
        <v>7</v>
      </c>
      <c r="AB36" s="101">
        <v>77</v>
      </c>
      <c r="AC36" s="101">
        <v>0</v>
      </c>
      <c r="AD36" s="101">
        <v>0</v>
      </c>
      <c r="AE36" s="101">
        <v>1</v>
      </c>
      <c r="AF36" s="101">
        <v>2</v>
      </c>
      <c r="AG36" s="101">
        <v>0</v>
      </c>
      <c r="AH36" s="101">
        <v>59</v>
      </c>
      <c r="AI36" s="101">
        <v>2</v>
      </c>
      <c r="AJ36" s="101">
        <v>182</v>
      </c>
      <c r="AK36" s="101">
        <v>0</v>
      </c>
      <c r="AL36" s="101">
        <v>0</v>
      </c>
      <c r="AM36" s="101">
        <v>343</v>
      </c>
      <c r="AN36" s="101">
        <v>343</v>
      </c>
      <c r="AO36" s="101">
        <v>0</v>
      </c>
      <c r="AP36" s="101">
        <v>1</v>
      </c>
      <c r="AQ36" s="101">
        <v>114</v>
      </c>
      <c r="AR36" s="101">
        <v>16</v>
      </c>
      <c r="AS36" s="101">
        <v>1</v>
      </c>
      <c r="AT36" s="101">
        <v>39</v>
      </c>
      <c r="AU36" s="101">
        <v>6</v>
      </c>
      <c r="AV36" s="82">
        <v>504703</v>
      </c>
    </row>
    <row r="37" spans="1:48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2">
        <v>5</v>
      </c>
      <c r="N37" s="102">
        <f t="shared" si="0"/>
        <v>6</v>
      </c>
      <c r="O37" s="101">
        <v>0</v>
      </c>
      <c r="P37" s="101">
        <v>5</v>
      </c>
      <c r="Q37" s="101">
        <v>2</v>
      </c>
      <c r="R37" s="101">
        <v>0</v>
      </c>
      <c r="S37" s="101">
        <v>8</v>
      </c>
      <c r="T37" s="101">
        <v>10</v>
      </c>
      <c r="U37" s="101">
        <v>0</v>
      </c>
      <c r="V37" s="101">
        <v>0</v>
      </c>
      <c r="W37" s="101">
        <v>2</v>
      </c>
      <c r="X37" s="101">
        <v>0</v>
      </c>
      <c r="Y37" s="101">
        <v>2</v>
      </c>
      <c r="Z37" s="101">
        <v>4</v>
      </c>
      <c r="AA37" s="101">
        <v>0</v>
      </c>
      <c r="AB37" s="101">
        <v>3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5</v>
      </c>
      <c r="AK37" s="101">
        <v>0</v>
      </c>
      <c r="AL37" s="101">
        <v>0</v>
      </c>
      <c r="AM37" s="101">
        <v>3</v>
      </c>
      <c r="AN37" s="101">
        <v>3</v>
      </c>
      <c r="AO37" s="101">
        <v>0</v>
      </c>
      <c r="AP37" s="101">
        <v>2</v>
      </c>
      <c r="AQ37" s="101">
        <v>3</v>
      </c>
      <c r="AR37" s="101">
        <v>0</v>
      </c>
      <c r="AS37" s="101">
        <v>0</v>
      </c>
      <c r="AT37" s="101">
        <v>0</v>
      </c>
      <c r="AU37" s="101">
        <v>0</v>
      </c>
      <c r="AV37" s="82">
        <v>299885</v>
      </c>
    </row>
    <row r="38" spans="1:48" x14ac:dyDescent="0.2">
      <c r="A38" s="37" t="s">
        <v>52</v>
      </c>
      <c r="B38" s="37" t="s">
        <v>15</v>
      </c>
      <c r="C38" s="101">
        <v>18</v>
      </c>
      <c r="D38" s="101">
        <v>18</v>
      </c>
      <c r="E38" s="101">
        <v>3</v>
      </c>
      <c r="F38" s="101">
        <v>36</v>
      </c>
      <c r="G38" s="101">
        <v>33</v>
      </c>
      <c r="H38" s="101">
        <v>57</v>
      </c>
      <c r="I38" s="101">
        <v>0</v>
      </c>
      <c r="J38" s="101">
        <v>41</v>
      </c>
      <c r="K38" s="101">
        <v>1</v>
      </c>
      <c r="L38" s="101">
        <v>7</v>
      </c>
      <c r="M38" s="102">
        <v>423</v>
      </c>
      <c r="N38" s="102">
        <f t="shared" si="0"/>
        <v>507.59999999999997</v>
      </c>
      <c r="O38" s="101">
        <v>138</v>
      </c>
      <c r="P38" s="101">
        <v>544</v>
      </c>
      <c r="Q38" s="101">
        <v>184</v>
      </c>
      <c r="R38" s="101">
        <v>4</v>
      </c>
      <c r="S38" s="101">
        <v>2086</v>
      </c>
      <c r="T38" s="101">
        <v>629</v>
      </c>
      <c r="U38" s="101">
        <v>11</v>
      </c>
      <c r="V38" s="101">
        <v>302</v>
      </c>
      <c r="W38" s="101">
        <v>29</v>
      </c>
      <c r="X38" s="101">
        <v>0</v>
      </c>
      <c r="Y38" s="101">
        <v>376</v>
      </c>
      <c r="Z38" s="101">
        <v>968</v>
      </c>
      <c r="AA38" s="101">
        <v>4</v>
      </c>
      <c r="AB38" s="101">
        <v>268</v>
      </c>
      <c r="AC38" s="101">
        <v>1</v>
      </c>
      <c r="AD38" s="101">
        <v>0</v>
      </c>
      <c r="AE38" s="101">
        <v>13</v>
      </c>
      <c r="AF38" s="101">
        <v>0</v>
      </c>
      <c r="AG38" s="101">
        <v>1</v>
      </c>
      <c r="AH38" s="101">
        <v>59</v>
      </c>
      <c r="AI38" s="101">
        <v>0</v>
      </c>
      <c r="AJ38" s="101">
        <v>519</v>
      </c>
      <c r="AK38" s="101">
        <v>3</v>
      </c>
      <c r="AL38" s="101">
        <v>3</v>
      </c>
      <c r="AM38" s="101">
        <v>840</v>
      </c>
      <c r="AN38" s="101">
        <v>840</v>
      </c>
      <c r="AO38" s="101">
        <v>0</v>
      </c>
      <c r="AP38" s="101">
        <v>3</v>
      </c>
      <c r="AQ38" s="101">
        <v>250</v>
      </c>
      <c r="AR38" s="101">
        <v>145</v>
      </c>
      <c r="AS38" s="101">
        <v>5</v>
      </c>
      <c r="AT38" s="101">
        <v>249</v>
      </c>
      <c r="AU38" s="101">
        <v>16</v>
      </c>
      <c r="AV38" s="82">
        <v>376493</v>
      </c>
    </row>
    <row r="39" spans="1:48" x14ac:dyDescent="0.2">
      <c r="A39" s="38" t="s">
        <v>53</v>
      </c>
      <c r="B39" s="38" t="s">
        <v>13</v>
      </c>
      <c r="C39" s="101">
        <v>1</v>
      </c>
      <c r="D39" s="101">
        <v>0</v>
      </c>
      <c r="E39" s="101">
        <v>0</v>
      </c>
      <c r="F39" s="101">
        <v>3</v>
      </c>
      <c r="G39" s="101">
        <v>2</v>
      </c>
      <c r="H39" s="101">
        <v>0</v>
      </c>
      <c r="I39" s="101">
        <v>0</v>
      </c>
      <c r="J39" s="101">
        <v>0</v>
      </c>
      <c r="K39" s="101">
        <v>0</v>
      </c>
      <c r="L39" s="101">
        <v>1</v>
      </c>
      <c r="M39" s="102">
        <v>107</v>
      </c>
      <c r="N39" s="102">
        <f t="shared" si="0"/>
        <v>128.4</v>
      </c>
      <c r="O39" s="101">
        <v>2</v>
      </c>
      <c r="P39" s="101">
        <v>32</v>
      </c>
      <c r="Q39" s="101">
        <v>37</v>
      </c>
      <c r="R39" s="101">
        <v>5</v>
      </c>
      <c r="S39" s="101">
        <v>121</v>
      </c>
      <c r="T39" s="101">
        <v>164</v>
      </c>
      <c r="U39" s="101">
        <v>5</v>
      </c>
      <c r="V39" s="101">
        <v>24</v>
      </c>
      <c r="W39" s="101">
        <v>0</v>
      </c>
      <c r="X39" s="101">
        <v>0</v>
      </c>
      <c r="Y39" s="101">
        <v>10</v>
      </c>
      <c r="Z39" s="101">
        <v>67</v>
      </c>
      <c r="AA39" s="101">
        <v>0</v>
      </c>
      <c r="AB39" s="101">
        <v>42</v>
      </c>
      <c r="AC39" s="101">
        <v>0</v>
      </c>
      <c r="AD39" s="101">
        <v>0</v>
      </c>
      <c r="AE39" s="101">
        <v>0</v>
      </c>
      <c r="AF39" s="101">
        <v>1</v>
      </c>
      <c r="AG39" s="101">
        <v>0</v>
      </c>
      <c r="AH39" s="101">
        <v>15</v>
      </c>
      <c r="AI39" s="101">
        <v>1</v>
      </c>
      <c r="AJ39" s="101">
        <v>68</v>
      </c>
      <c r="AK39" s="101">
        <v>2</v>
      </c>
      <c r="AL39" s="101">
        <v>2</v>
      </c>
      <c r="AM39" s="101">
        <v>118</v>
      </c>
      <c r="AN39" s="101">
        <v>118</v>
      </c>
      <c r="AO39" s="101">
        <v>0</v>
      </c>
      <c r="AP39" s="101">
        <v>0</v>
      </c>
      <c r="AQ39" s="101">
        <v>7</v>
      </c>
      <c r="AR39" s="101">
        <v>0</v>
      </c>
      <c r="AS39" s="101">
        <v>0</v>
      </c>
      <c r="AT39" s="101">
        <v>22</v>
      </c>
      <c r="AU39" s="101">
        <v>1</v>
      </c>
      <c r="AV39" s="82">
        <v>71085</v>
      </c>
    </row>
    <row r="40" spans="1:48" x14ac:dyDescent="0.2">
      <c r="A40" s="39" t="s">
        <v>54</v>
      </c>
      <c r="B40" s="39" t="s">
        <v>13</v>
      </c>
      <c r="C40" s="101">
        <v>15</v>
      </c>
      <c r="D40" s="101">
        <v>8</v>
      </c>
      <c r="E40" s="101">
        <v>5</v>
      </c>
      <c r="F40" s="101">
        <v>9</v>
      </c>
      <c r="G40" s="101">
        <v>22</v>
      </c>
      <c r="H40" s="101">
        <v>13</v>
      </c>
      <c r="I40" s="101">
        <v>0</v>
      </c>
      <c r="J40" s="101">
        <v>3</v>
      </c>
      <c r="K40" s="101">
        <v>2</v>
      </c>
      <c r="L40" s="101">
        <v>7</v>
      </c>
      <c r="M40" s="102">
        <v>338</v>
      </c>
      <c r="N40" s="102">
        <f t="shared" si="0"/>
        <v>405.59999999999997</v>
      </c>
      <c r="O40" s="101">
        <v>27</v>
      </c>
      <c r="P40" s="101">
        <v>151</v>
      </c>
      <c r="Q40" s="101">
        <v>58</v>
      </c>
      <c r="R40" s="101">
        <v>6</v>
      </c>
      <c r="S40" s="101">
        <v>343</v>
      </c>
      <c r="T40" s="101">
        <v>384</v>
      </c>
      <c r="U40" s="101">
        <v>13</v>
      </c>
      <c r="V40" s="101">
        <v>70</v>
      </c>
      <c r="W40" s="101">
        <v>8</v>
      </c>
      <c r="X40" s="101">
        <v>1</v>
      </c>
      <c r="Y40" s="101">
        <v>74</v>
      </c>
      <c r="Z40" s="101">
        <v>163</v>
      </c>
      <c r="AA40" s="101">
        <v>0</v>
      </c>
      <c r="AB40" s="101">
        <v>99</v>
      </c>
      <c r="AC40" s="101">
        <v>1</v>
      </c>
      <c r="AD40" s="101">
        <v>0</v>
      </c>
      <c r="AE40" s="101">
        <v>7</v>
      </c>
      <c r="AF40" s="101">
        <v>1</v>
      </c>
      <c r="AG40" s="101">
        <v>0</v>
      </c>
      <c r="AH40" s="101">
        <v>70</v>
      </c>
      <c r="AI40" s="101">
        <v>8</v>
      </c>
      <c r="AJ40" s="101">
        <v>208</v>
      </c>
      <c r="AK40" s="101">
        <v>4</v>
      </c>
      <c r="AL40" s="101">
        <v>4</v>
      </c>
      <c r="AM40" s="101">
        <v>260</v>
      </c>
      <c r="AN40" s="101">
        <v>260</v>
      </c>
      <c r="AO40" s="101">
        <v>0</v>
      </c>
      <c r="AP40" s="101">
        <v>0</v>
      </c>
      <c r="AQ40" s="101">
        <v>31</v>
      </c>
      <c r="AR40" s="101">
        <v>14</v>
      </c>
      <c r="AS40" s="101">
        <v>0</v>
      </c>
      <c r="AT40" s="101">
        <v>47</v>
      </c>
      <c r="AU40" s="101">
        <v>3</v>
      </c>
      <c r="AV40" s="82">
        <v>239333</v>
      </c>
    </row>
    <row r="41" spans="1:48" x14ac:dyDescent="0.2">
      <c r="A41" s="40" t="s">
        <v>55</v>
      </c>
      <c r="B41" s="40" t="s">
        <v>15</v>
      </c>
      <c r="C41" s="101">
        <v>120</v>
      </c>
      <c r="D41" s="101">
        <v>78</v>
      </c>
      <c r="E41" s="101">
        <v>13</v>
      </c>
      <c r="F41" s="101">
        <v>47</v>
      </c>
      <c r="G41" s="101">
        <v>236</v>
      </c>
      <c r="H41" s="101">
        <v>94</v>
      </c>
      <c r="I41" s="101">
        <v>2</v>
      </c>
      <c r="J41" s="101">
        <v>127</v>
      </c>
      <c r="K41" s="101">
        <v>0</v>
      </c>
      <c r="L41" s="101">
        <v>147</v>
      </c>
      <c r="M41" s="102">
        <v>2182</v>
      </c>
      <c r="N41" s="102">
        <f t="shared" si="0"/>
        <v>2618.4</v>
      </c>
      <c r="O41" s="101">
        <v>359</v>
      </c>
      <c r="P41" s="101">
        <v>2058</v>
      </c>
      <c r="Q41" s="101">
        <v>788</v>
      </c>
      <c r="R41" s="101">
        <v>20</v>
      </c>
      <c r="S41" s="101">
        <v>4062</v>
      </c>
      <c r="T41" s="101">
        <v>2147</v>
      </c>
      <c r="U41" s="101">
        <v>38</v>
      </c>
      <c r="V41" s="101">
        <v>829</v>
      </c>
      <c r="W41" s="101">
        <v>56</v>
      </c>
      <c r="X41" s="101">
        <v>24</v>
      </c>
      <c r="Y41" s="101">
        <v>504</v>
      </c>
      <c r="Z41" s="101">
        <v>1785</v>
      </c>
      <c r="AA41" s="101">
        <v>20</v>
      </c>
      <c r="AB41" s="101">
        <v>609</v>
      </c>
      <c r="AC41" s="101">
        <v>0</v>
      </c>
      <c r="AD41" s="101">
        <v>0</v>
      </c>
      <c r="AE41" s="101">
        <v>152</v>
      </c>
      <c r="AF41" s="101">
        <v>1</v>
      </c>
      <c r="AG41" s="101">
        <v>0</v>
      </c>
      <c r="AH41" s="101">
        <v>428</v>
      </c>
      <c r="AI41" s="101">
        <v>5</v>
      </c>
      <c r="AJ41" s="101">
        <v>1200</v>
      </c>
      <c r="AK41" s="101">
        <v>49</v>
      </c>
      <c r="AL41" s="101">
        <v>49</v>
      </c>
      <c r="AM41" s="101">
        <v>1430</v>
      </c>
      <c r="AN41" s="101">
        <v>1430</v>
      </c>
      <c r="AO41" s="101">
        <v>1</v>
      </c>
      <c r="AP41" s="101">
        <v>3</v>
      </c>
      <c r="AQ41" s="101">
        <v>524</v>
      </c>
      <c r="AR41" s="101">
        <v>134</v>
      </c>
      <c r="AS41" s="101">
        <v>0</v>
      </c>
      <c r="AT41" s="101">
        <v>274</v>
      </c>
      <c r="AU41" s="101">
        <v>53</v>
      </c>
      <c r="AV41" s="82">
        <v>401662</v>
      </c>
    </row>
    <row r="42" spans="1:48" x14ac:dyDescent="0.2">
      <c r="A42" s="41" t="s">
        <v>56</v>
      </c>
      <c r="B42" s="41" t="s">
        <v>17</v>
      </c>
      <c r="C42" s="101">
        <v>98</v>
      </c>
      <c r="D42" s="101">
        <v>153</v>
      </c>
      <c r="E42" s="101">
        <v>14</v>
      </c>
      <c r="F42" s="101">
        <v>106</v>
      </c>
      <c r="G42" s="101">
        <v>719</v>
      </c>
      <c r="H42" s="101">
        <v>286</v>
      </c>
      <c r="I42" s="101">
        <v>20</v>
      </c>
      <c r="J42" s="101">
        <v>49</v>
      </c>
      <c r="K42" s="101">
        <v>5</v>
      </c>
      <c r="L42" s="101">
        <v>205</v>
      </c>
      <c r="M42" s="102">
        <v>2715</v>
      </c>
      <c r="N42" s="102">
        <f t="shared" si="0"/>
        <v>3258</v>
      </c>
      <c r="O42" s="101">
        <v>438</v>
      </c>
      <c r="P42" s="101">
        <v>1799</v>
      </c>
      <c r="Q42" s="101">
        <v>1608</v>
      </c>
      <c r="R42" s="101">
        <v>90</v>
      </c>
      <c r="S42" s="101">
        <v>2940</v>
      </c>
      <c r="T42" s="101">
        <v>3587</v>
      </c>
      <c r="U42" s="101">
        <v>91</v>
      </c>
      <c r="V42" s="101">
        <v>1686</v>
      </c>
      <c r="W42" s="101">
        <v>138</v>
      </c>
      <c r="X42" s="101">
        <v>30</v>
      </c>
      <c r="Y42" s="101">
        <v>582</v>
      </c>
      <c r="Z42" s="101">
        <v>913</v>
      </c>
      <c r="AA42" s="101">
        <v>28</v>
      </c>
      <c r="AB42" s="101">
        <v>1263</v>
      </c>
      <c r="AC42" s="101">
        <v>8</v>
      </c>
      <c r="AD42" s="101">
        <v>0</v>
      </c>
      <c r="AE42" s="101">
        <v>123</v>
      </c>
      <c r="AF42" s="101">
        <v>24</v>
      </c>
      <c r="AG42" s="101">
        <v>2</v>
      </c>
      <c r="AH42" s="101">
        <v>836</v>
      </c>
      <c r="AI42" s="101">
        <v>35</v>
      </c>
      <c r="AJ42" s="101">
        <v>1417</v>
      </c>
      <c r="AK42" s="101">
        <v>38</v>
      </c>
      <c r="AL42" s="101">
        <v>38</v>
      </c>
      <c r="AM42" s="101">
        <v>1741</v>
      </c>
      <c r="AN42" s="101">
        <v>1741</v>
      </c>
      <c r="AO42" s="101">
        <v>6</v>
      </c>
      <c r="AP42" s="101">
        <v>21</v>
      </c>
      <c r="AQ42" s="101">
        <v>558</v>
      </c>
      <c r="AR42" s="101">
        <v>89</v>
      </c>
      <c r="AS42" s="101">
        <v>12</v>
      </c>
      <c r="AT42" s="101">
        <v>203</v>
      </c>
      <c r="AU42" s="101">
        <v>38</v>
      </c>
      <c r="AV42" s="82">
        <v>716305</v>
      </c>
    </row>
    <row r="43" spans="1:48" x14ac:dyDescent="0.2">
      <c r="A43" s="42" t="s">
        <v>57</v>
      </c>
      <c r="B43" s="42" t="s">
        <v>17</v>
      </c>
      <c r="C43" s="101">
        <v>85</v>
      </c>
      <c r="D43" s="101">
        <v>72</v>
      </c>
      <c r="E43" s="101">
        <v>9</v>
      </c>
      <c r="F43" s="101">
        <v>13</v>
      </c>
      <c r="G43" s="101">
        <v>239</v>
      </c>
      <c r="H43" s="101">
        <v>60</v>
      </c>
      <c r="I43" s="101">
        <v>1</v>
      </c>
      <c r="J43" s="101">
        <v>20</v>
      </c>
      <c r="K43" s="101">
        <v>7</v>
      </c>
      <c r="L43" s="101">
        <v>81</v>
      </c>
      <c r="M43" s="102">
        <v>1538</v>
      </c>
      <c r="N43" s="102">
        <f t="shared" si="0"/>
        <v>1845.6</v>
      </c>
      <c r="O43" s="101">
        <v>259</v>
      </c>
      <c r="P43" s="101">
        <v>944</v>
      </c>
      <c r="Q43" s="101">
        <v>636</v>
      </c>
      <c r="R43" s="101">
        <v>85</v>
      </c>
      <c r="S43" s="101">
        <v>1904</v>
      </c>
      <c r="T43" s="101">
        <v>1914</v>
      </c>
      <c r="U43" s="101">
        <v>55</v>
      </c>
      <c r="V43" s="101">
        <v>697</v>
      </c>
      <c r="W43" s="101">
        <v>47</v>
      </c>
      <c r="X43" s="101">
        <v>11</v>
      </c>
      <c r="Y43" s="101">
        <v>275</v>
      </c>
      <c r="Z43" s="101">
        <v>468</v>
      </c>
      <c r="AA43" s="101">
        <v>10</v>
      </c>
      <c r="AB43" s="101">
        <v>487</v>
      </c>
      <c r="AC43" s="101">
        <v>3</v>
      </c>
      <c r="AD43" s="101">
        <v>0</v>
      </c>
      <c r="AE43" s="101">
        <v>73</v>
      </c>
      <c r="AF43" s="101">
        <v>9</v>
      </c>
      <c r="AG43" s="101">
        <v>4</v>
      </c>
      <c r="AH43" s="101">
        <v>352</v>
      </c>
      <c r="AI43" s="101">
        <v>66</v>
      </c>
      <c r="AJ43" s="101">
        <v>784</v>
      </c>
      <c r="AK43" s="101">
        <v>45</v>
      </c>
      <c r="AL43" s="101">
        <v>45</v>
      </c>
      <c r="AM43" s="101">
        <v>885</v>
      </c>
      <c r="AN43" s="101">
        <v>885</v>
      </c>
      <c r="AO43" s="101">
        <v>0</v>
      </c>
      <c r="AP43" s="101">
        <v>2</v>
      </c>
      <c r="AQ43" s="101">
        <v>375</v>
      </c>
      <c r="AR43" s="101">
        <v>87</v>
      </c>
      <c r="AS43" s="101">
        <v>1</v>
      </c>
      <c r="AT43" s="101">
        <v>101</v>
      </c>
      <c r="AU43" s="101">
        <v>29</v>
      </c>
      <c r="AV43" s="82">
        <v>255854</v>
      </c>
    </row>
    <row r="44" spans="1:48" x14ac:dyDescent="0.2">
      <c r="A44" s="43" t="s">
        <v>58</v>
      </c>
      <c r="B44" s="43" t="s">
        <v>15</v>
      </c>
      <c r="C44" s="101">
        <v>13</v>
      </c>
      <c r="D44" s="101">
        <v>1</v>
      </c>
      <c r="E44" s="101">
        <v>0</v>
      </c>
      <c r="F44" s="101">
        <v>5</v>
      </c>
      <c r="G44" s="101">
        <v>7</v>
      </c>
      <c r="H44" s="101">
        <v>2</v>
      </c>
      <c r="I44" s="101">
        <v>0</v>
      </c>
      <c r="J44" s="101">
        <v>2</v>
      </c>
      <c r="K44" s="101">
        <v>0</v>
      </c>
      <c r="L44" s="101">
        <v>1</v>
      </c>
      <c r="M44" s="102">
        <v>45</v>
      </c>
      <c r="N44" s="102">
        <f t="shared" si="0"/>
        <v>54</v>
      </c>
      <c r="O44" s="101">
        <v>8</v>
      </c>
      <c r="P44" s="101">
        <v>22</v>
      </c>
      <c r="Q44" s="101">
        <v>7</v>
      </c>
      <c r="R44" s="101">
        <v>1</v>
      </c>
      <c r="S44" s="101">
        <v>52</v>
      </c>
      <c r="T44" s="101">
        <v>26</v>
      </c>
      <c r="U44" s="101">
        <v>0</v>
      </c>
      <c r="V44" s="101">
        <v>4</v>
      </c>
      <c r="W44" s="101">
        <v>3</v>
      </c>
      <c r="X44" s="101">
        <v>0</v>
      </c>
      <c r="Y44" s="101">
        <v>7</v>
      </c>
      <c r="Z44" s="101">
        <v>18</v>
      </c>
      <c r="AA44" s="101">
        <v>0</v>
      </c>
      <c r="AB44" s="101">
        <v>7</v>
      </c>
      <c r="AC44" s="101">
        <v>0</v>
      </c>
      <c r="AD44" s="101">
        <v>0</v>
      </c>
      <c r="AE44" s="101">
        <v>2</v>
      </c>
      <c r="AF44" s="101">
        <v>0</v>
      </c>
      <c r="AG44" s="101">
        <v>0</v>
      </c>
      <c r="AH44" s="101">
        <v>14</v>
      </c>
      <c r="AI44" s="101">
        <v>0</v>
      </c>
      <c r="AJ44" s="101">
        <v>21</v>
      </c>
      <c r="AK44" s="101">
        <v>0</v>
      </c>
      <c r="AL44" s="101">
        <v>0</v>
      </c>
      <c r="AM44" s="101">
        <v>21</v>
      </c>
      <c r="AN44" s="101">
        <v>21</v>
      </c>
      <c r="AO44" s="101">
        <v>0</v>
      </c>
      <c r="AP44" s="101">
        <v>0</v>
      </c>
      <c r="AQ44" s="101">
        <v>3</v>
      </c>
      <c r="AR44" s="101">
        <v>11</v>
      </c>
      <c r="AS44" s="101">
        <v>0</v>
      </c>
      <c r="AT44" s="101">
        <v>9</v>
      </c>
      <c r="AU44" s="101">
        <v>0</v>
      </c>
      <c r="AV44" s="82">
        <v>221369</v>
      </c>
    </row>
    <row r="45" spans="1:48" x14ac:dyDescent="0.2">
      <c r="A45" s="44" t="s">
        <v>59</v>
      </c>
      <c r="B45" s="44" t="s">
        <v>17</v>
      </c>
      <c r="C45" s="101">
        <v>109</v>
      </c>
      <c r="D45" s="101">
        <v>76</v>
      </c>
      <c r="E45" s="101">
        <v>5</v>
      </c>
      <c r="F45" s="101">
        <v>51</v>
      </c>
      <c r="G45" s="101">
        <v>399</v>
      </c>
      <c r="H45" s="101">
        <v>162</v>
      </c>
      <c r="I45" s="101">
        <v>13</v>
      </c>
      <c r="J45" s="101">
        <v>37</v>
      </c>
      <c r="K45" s="101">
        <v>4</v>
      </c>
      <c r="L45" s="101">
        <v>98</v>
      </c>
      <c r="M45" s="102">
        <v>1495</v>
      </c>
      <c r="N45" s="102">
        <f t="shared" si="0"/>
        <v>1794</v>
      </c>
      <c r="O45" s="101">
        <v>146</v>
      </c>
      <c r="P45" s="101">
        <v>869</v>
      </c>
      <c r="Q45" s="101">
        <v>1252</v>
      </c>
      <c r="R45" s="101">
        <v>60</v>
      </c>
      <c r="S45" s="101">
        <v>1371</v>
      </c>
      <c r="T45" s="101">
        <v>2116</v>
      </c>
      <c r="U45" s="101">
        <v>25</v>
      </c>
      <c r="V45" s="101">
        <v>559</v>
      </c>
      <c r="W45" s="101">
        <v>108</v>
      </c>
      <c r="X45" s="101">
        <v>8</v>
      </c>
      <c r="Y45" s="101">
        <v>307</v>
      </c>
      <c r="Z45" s="101">
        <v>424</v>
      </c>
      <c r="AA45" s="101">
        <v>21</v>
      </c>
      <c r="AB45" s="101">
        <v>385</v>
      </c>
      <c r="AC45" s="101">
        <v>1</v>
      </c>
      <c r="AD45" s="101">
        <v>0</v>
      </c>
      <c r="AE45" s="101">
        <v>83</v>
      </c>
      <c r="AF45" s="101">
        <v>5</v>
      </c>
      <c r="AG45" s="101">
        <v>1</v>
      </c>
      <c r="AH45" s="101">
        <v>442</v>
      </c>
      <c r="AI45" s="101">
        <v>17</v>
      </c>
      <c r="AJ45" s="101">
        <v>692</v>
      </c>
      <c r="AK45" s="101">
        <v>21</v>
      </c>
      <c r="AL45" s="101">
        <v>21</v>
      </c>
      <c r="AM45" s="101">
        <v>670</v>
      </c>
      <c r="AN45" s="101">
        <v>670</v>
      </c>
      <c r="AO45" s="101">
        <v>1</v>
      </c>
      <c r="AP45" s="101">
        <v>1</v>
      </c>
      <c r="AQ45" s="101">
        <v>197</v>
      </c>
      <c r="AR45" s="101">
        <v>75</v>
      </c>
      <c r="AS45" s="101">
        <v>3</v>
      </c>
      <c r="AT45" s="101">
        <v>56</v>
      </c>
      <c r="AU45" s="101">
        <v>22</v>
      </c>
      <c r="AV45" s="82">
        <v>299885</v>
      </c>
    </row>
    <row r="46" spans="1:48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5</v>
      </c>
      <c r="H46" s="101">
        <v>1</v>
      </c>
      <c r="I46" s="101">
        <v>0</v>
      </c>
      <c r="J46" s="101">
        <v>0</v>
      </c>
      <c r="K46" s="101">
        <v>0</v>
      </c>
      <c r="L46" s="101">
        <v>1</v>
      </c>
      <c r="M46" s="102">
        <v>64</v>
      </c>
      <c r="N46" s="102">
        <f t="shared" si="0"/>
        <v>76.8</v>
      </c>
      <c r="O46" s="101">
        <v>7</v>
      </c>
      <c r="P46" s="101">
        <v>35</v>
      </c>
      <c r="Q46" s="101">
        <v>19</v>
      </c>
      <c r="R46" s="101">
        <v>1</v>
      </c>
      <c r="S46" s="101">
        <v>79</v>
      </c>
      <c r="T46" s="101">
        <v>85</v>
      </c>
      <c r="U46" s="101">
        <v>1</v>
      </c>
      <c r="V46" s="101">
        <v>8</v>
      </c>
      <c r="W46" s="101">
        <v>12</v>
      </c>
      <c r="X46" s="101">
        <v>1</v>
      </c>
      <c r="Y46" s="101">
        <v>30</v>
      </c>
      <c r="Z46" s="101">
        <v>38</v>
      </c>
      <c r="AA46" s="101">
        <v>2</v>
      </c>
      <c r="AB46" s="101">
        <v>27</v>
      </c>
      <c r="AC46" s="101">
        <v>0</v>
      </c>
      <c r="AD46" s="101">
        <v>0</v>
      </c>
      <c r="AE46" s="101">
        <v>1</v>
      </c>
      <c r="AF46" s="101">
        <v>3</v>
      </c>
      <c r="AG46" s="101">
        <v>0</v>
      </c>
      <c r="AH46" s="101">
        <v>9</v>
      </c>
      <c r="AI46" s="101">
        <v>0</v>
      </c>
      <c r="AJ46" s="101">
        <v>43</v>
      </c>
      <c r="AK46" s="101">
        <v>0</v>
      </c>
      <c r="AL46" s="101">
        <v>0</v>
      </c>
      <c r="AM46" s="101">
        <v>46</v>
      </c>
      <c r="AN46" s="101">
        <v>46</v>
      </c>
      <c r="AO46" s="101">
        <v>0</v>
      </c>
      <c r="AP46" s="101">
        <v>0</v>
      </c>
      <c r="AQ46" s="101">
        <v>7</v>
      </c>
      <c r="AR46" s="101">
        <v>7</v>
      </c>
      <c r="AS46" s="101">
        <v>0</v>
      </c>
      <c r="AT46" s="101">
        <v>13</v>
      </c>
      <c r="AU46" s="101">
        <v>2</v>
      </c>
      <c r="AV46" s="82">
        <v>1010588</v>
      </c>
    </row>
    <row r="47" spans="1:48" x14ac:dyDescent="0.2">
      <c r="A47" s="46" t="s">
        <v>61</v>
      </c>
      <c r="B47" s="46" t="s">
        <v>15</v>
      </c>
      <c r="C47" s="101">
        <v>129</v>
      </c>
      <c r="D47" s="101">
        <v>32</v>
      </c>
      <c r="E47" s="101">
        <v>16</v>
      </c>
      <c r="F47" s="101">
        <v>22</v>
      </c>
      <c r="G47" s="101">
        <v>332</v>
      </c>
      <c r="H47" s="101">
        <v>141</v>
      </c>
      <c r="I47" s="101">
        <v>1</v>
      </c>
      <c r="J47" s="101">
        <v>82</v>
      </c>
      <c r="K47" s="101">
        <v>14</v>
      </c>
      <c r="L47" s="101">
        <v>86</v>
      </c>
      <c r="M47" s="102">
        <v>3013</v>
      </c>
      <c r="N47" s="102">
        <f t="shared" si="0"/>
        <v>3615.6</v>
      </c>
      <c r="O47" s="101">
        <v>297</v>
      </c>
      <c r="P47" s="101">
        <v>1791</v>
      </c>
      <c r="Q47" s="101">
        <v>2210</v>
      </c>
      <c r="R47" s="101">
        <v>51</v>
      </c>
      <c r="S47" s="101">
        <v>2478</v>
      </c>
      <c r="T47" s="101">
        <v>4077</v>
      </c>
      <c r="U47" s="101">
        <v>127</v>
      </c>
      <c r="V47" s="101">
        <v>618</v>
      </c>
      <c r="W47" s="101">
        <v>157</v>
      </c>
      <c r="X47" s="101">
        <v>28</v>
      </c>
      <c r="Y47" s="101">
        <v>548</v>
      </c>
      <c r="Z47" s="101">
        <v>1129</v>
      </c>
      <c r="AA47" s="101">
        <v>23</v>
      </c>
      <c r="AB47" s="101">
        <v>597</v>
      </c>
      <c r="AC47" s="101">
        <v>3</v>
      </c>
      <c r="AD47" s="101">
        <v>0</v>
      </c>
      <c r="AE47" s="101">
        <v>65</v>
      </c>
      <c r="AF47" s="101">
        <v>3</v>
      </c>
      <c r="AG47" s="101">
        <v>0</v>
      </c>
      <c r="AH47" s="101">
        <v>756</v>
      </c>
      <c r="AI47" s="101">
        <v>3</v>
      </c>
      <c r="AJ47" s="101">
        <v>941</v>
      </c>
      <c r="AK47" s="101">
        <v>66</v>
      </c>
      <c r="AL47" s="101">
        <v>66</v>
      </c>
      <c r="AM47" s="101">
        <v>1401</v>
      </c>
      <c r="AN47" s="101">
        <v>1401</v>
      </c>
      <c r="AO47" s="101">
        <v>0</v>
      </c>
      <c r="AP47" s="101">
        <v>0</v>
      </c>
      <c r="AQ47" s="101">
        <v>345</v>
      </c>
      <c r="AR47" s="101">
        <v>130</v>
      </c>
      <c r="AS47" s="101">
        <v>10</v>
      </c>
      <c r="AT47" s="101">
        <v>266</v>
      </c>
      <c r="AU47" s="101">
        <v>26</v>
      </c>
      <c r="AV47" s="82">
        <v>423632</v>
      </c>
    </row>
    <row r="48" spans="1:48" x14ac:dyDescent="0.2">
      <c r="A48" s="47" t="s">
        <v>62</v>
      </c>
      <c r="B48" s="47" t="s">
        <v>30</v>
      </c>
      <c r="C48" s="101">
        <v>70</v>
      </c>
      <c r="D48" s="101">
        <v>42</v>
      </c>
      <c r="E48" s="101">
        <v>18</v>
      </c>
      <c r="F48" s="101">
        <v>47</v>
      </c>
      <c r="G48" s="101">
        <v>200</v>
      </c>
      <c r="H48" s="101">
        <v>62</v>
      </c>
      <c r="I48" s="101">
        <v>0</v>
      </c>
      <c r="J48" s="101">
        <v>26</v>
      </c>
      <c r="K48" s="101">
        <v>4</v>
      </c>
      <c r="L48" s="101">
        <v>32</v>
      </c>
      <c r="M48" s="102">
        <v>944</v>
      </c>
      <c r="N48" s="102">
        <f t="shared" si="0"/>
        <v>1132.8</v>
      </c>
      <c r="O48" s="101">
        <v>113</v>
      </c>
      <c r="P48" s="101">
        <v>1556</v>
      </c>
      <c r="Q48" s="101">
        <v>321</v>
      </c>
      <c r="R48" s="101">
        <v>27</v>
      </c>
      <c r="S48" s="101">
        <v>1937</v>
      </c>
      <c r="T48" s="101">
        <v>1005</v>
      </c>
      <c r="U48" s="101">
        <v>27</v>
      </c>
      <c r="V48" s="101">
        <v>500</v>
      </c>
      <c r="W48" s="101">
        <v>26</v>
      </c>
      <c r="X48" s="101">
        <v>17</v>
      </c>
      <c r="Y48" s="101">
        <v>184</v>
      </c>
      <c r="Z48" s="101">
        <v>712</v>
      </c>
      <c r="AA48" s="101">
        <v>2</v>
      </c>
      <c r="AB48" s="101">
        <v>459</v>
      </c>
      <c r="AC48" s="101">
        <v>0</v>
      </c>
      <c r="AD48" s="101">
        <v>0</v>
      </c>
      <c r="AE48" s="101">
        <v>76</v>
      </c>
      <c r="AF48" s="101">
        <v>21</v>
      </c>
      <c r="AG48" s="101">
        <v>4</v>
      </c>
      <c r="AH48" s="101">
        <v>255</v>
      </c>
      <c r="AI48" s="101">
        <v>14</v>
      </c>
      <c r="AJ48" s="101">
        <v>1042</v>
      </c>
      <c r="AK48" s="101">
        <v>14</v>
      </c>
      <c r="AL48" s="101">
        <v>14</v>
      </c>
      <c r="AM48" s="101">
        <v>716</v>
      </c>
      <c r="AN48" s="101">
        <v>716</v>
      </c>
      <c r="AO48" s="101">
        <v>7</v>
      </c>
      <c r="AP48" s="101">
        <v>2</v>
      </c>
      <c r="AQ48" s="101">
        <v>290</v>
      </c>
      <c r="AR48" s="101">
        <v>103</v>
      </c>
      <c r="AS48" s="101">
        <v>4</v>
      </c>
      <c r="AT48" s="101">
        <v>136</v>
      </c>
      <c r="AU48" s="101">
        <v>120</v>
      </c>
      <c r="AV48" s="82">
        <v>411480</v>
      </c>
    </row>
    <row r="49" spans="1:50" x14ac:dyDescent="0.2">
      <c r="A49" s="48" t="s">
        <v>63</v>
      </c>
      <c r="B49" s="48" t="s">
        <v>17</v>
      </c>
      <c r="C49" s="101">
        <v>192</v>
      </c>
      <c r="D49" s="101">
        <v>47</v>
      </c>
      <c r="E49" s="101">
        <v>25</v>
      </c>
      <c r="F49" s="101">
        <v>46</v>
      </c>
      <c r="G49" s="101">
        <v>437</v>
      </c>
      <c r="H49" s="101">
        <v>119</v>
      </c>
      <c r="I49" s="101">
        <v>9</v>
      </c>
      <c r="J49" s="101">
        <v>44</v>
      </c>
      <c r="K49" s="101">
        <v>5</v>
      </c>
      <c r="L49" s="101">
        <v>115</v>
      </c>
      <c r="M49" s="102">
        <v>2592</v>
      </c>
      <c r="N49" s="102">
        <f t="shared" si="0"/>
        <v>3110.4</v>
      </c>
      <c r="O49" s="101">
        <v>344</v>
      </c>
      <c r="P49" s="101">
        <v>1228</v>
      </c>
      <c r="Q49" s="101">
        <v>1210</v>
      </c>
      <c r="R49" s="101">
        <v>112</v>
      </c>
      <c r="S49" s="101">
        <v>2758</v>
      </c>
      <c r="T49" s="101">
        <v>3701</v>
      </c>
      <c r="U49" s="101">
        <v>100</v>
      </c>
      <c r="V49" s="101">
        <v>960</v>
      </c>
      <c r="W49" s="101">
        <v>177</v>
      </c>
      <c r="X49" s="101">
        <v>36</v>
      </c>
      <c r="Y49" s="101">
        <v>801</v>
      </c>
      <c r="Z49" s="101">
        <v>1127</v>
      </c>
      <c r="AA49" s="101">
        <v>62</v>
      </c>
      <c r="AB49" s="101">
        <v>832</v>
      </c>
      <c r="AC49" s="101">
        <v>5</v>
      </c>
      <c r="AD49" s="101">
        <v>0</v>
      </c>
      <c r="AE49" s="101">
        <v>82</v>
      </c>
      <c r="AF49" s="101">
        <v>17</v>
      </c>
      <c r="AG49" s="101">
        <v>1</v>
      </c>
      <c r="AH49" s="101">
        <v>778</v>
      </c>
      <c r="AI49" s="101">
        <v>24</v>
      </c>
      <c r="AJ49" s="101">
        <v>1480</v>
      </c>
      <c r="AK49" s="101">
        <v>88</v>
      </c>
      <c r="AL49" s="101">
        <v>88</v>
      </c>
      <c r="AM49" s="101">
        <v>1404</v>
      </c>
      <c r="AN49" s="101">
        <v>1404</v>
      </c>
      <c r="AO49" s="101">
        <v>13</v>
      </c>
      <c r="AP49" s="101">
        <v>29</v>
      </c>
      <c r="AQ49" s="101">
        <v>487</v>
      </c>
      <c r="AR49" s="101">
        <v>94</v>
      </c>
      <c r="AS49" s="101">
        <v>19</v>
      </c>
      <c r="AT49" s="101">
        <v>155</v>
      </c>
      <c r="AU49" s="101">
        <v>59</v>
      </c>
      <c r="AV49" s="82">
        <v>1389927</v>
      </c>
    </row>
    <row r="50" spans="1:50" x14ac:dyDescent="0.2">
      <c r="A50" s="49" t="s">
        <v>64</v>
      </c>
      <c r="B50" s="49" t="s">
        <v>17</v>
      </c>
      <c r="C50" s="101">
        <v>25</v>
      </c>
      <c r="D50" s="101">
        <v>21</v>
      </c>
      <c r="E50" s="101">
        <v>4</v>
      </c>
      <c r="F50" s="101">
        <v>16</v>
      </c>
      <c r="G50" s="101">
        <v>118</v>
      </c>
      <c r="H50" s="101">
        <v>50</v>
      </c>
      <c r="I50" s="101">
        <v>2</v>
      </c>
      <c r="J50" s="101">
        <v>23</v>
      </c>
      <c r="K50" s="101">
        <v>14</v>
      </c>
      <c r="L50" s="101">
        <v>32</v>
      </c>
      <c r="M50" s="102">
        <v>1259</v>
      </c>
      <c r="N50" s="102">
        <f t="shared" si="0"/>
        <v>1510.8</v>
      </c>
      <c r="O50" s="101">
        <v>289</v>
      </c>
      <c r="P50" s="101">
        <v>1514</v>
      </c>
      <c r="Q50" s="101">
        <v>1263</v>
      </c>
      <c r="R50" s="101">
        <v>61</v>
      </c>
      <c r="S50" s="101">
        <v>1510</v>
      </c>
      <c r="T50" s="101">
        <v>1784</v>
      </c>
      <c r="U50" s="101">
        <v>92</v>
      </c>
      <c r="V50" s="101">
        <v>893</v>
      </c>
      <c r="W50" s="101">
        <v>52</v>
      </c>
      <c r="X50" s="101">
        <v>2</v>
      </c>
      <c r="Y50" s="101">
        <v>189</v>
      </c>
      <c r="Z50" s="101">
        <v>286</v>
      </c>
      <c r="AA50" s="101">
        <v>10</v>
      </c>
      <c r="AB50" s="101">
        <v>338</v>
      </c>
      <c r="AC50" s="101">
        <v>5</v>
      </c>
      <c r="AD50" s="101">
        <v>0</v>
      </c>
      <c r="AE50" s="101">
        <v>53</v>
      </c>
      <c r="AF50" s="101">
        <v>4</v>
      </c>
      <c r="AG50" s="101">
        <v>0</v>
      </c>
      <c r="AH50" s="101">
        <v>291</v>
      </c>
      <c r="AI50" s="101">
        <v>14</v>
      </c>
      <c r="AJ50" s="101">
        <v>678</v>
      </c>
      <c r="AK50" s="101">
        <v>8</v>
      </c>
      <c r="AL50" s="101">
        <v>8</v>
      </c>
      <c r="AM50" s="101">
        <v>1333</v>
      </c>
      <c r="AN50" s="101">
        <v>1333</v>
      </c>
      <c r="AO50" s="101">
        <v>0</v>
      </c>
      <c r="AP50" s="101">
        <v>1</v>
      </c>
      <c r="AQ50" s="101">
        <v>455</v>
      </c>
      <c r="AR50" s="101">
        <v>65</v>
      </c>
      <c r="AS50" s="101">
        <v>1</v>
      </c>
      <c r="AT50" s="101">
        <v>179</v>
      </c>
      <c r="AU50" s="101">
        <v>25</v>
      </c>
      <c r="AV50" s="82">
        <v>603922</v>
      </c>
    </row>
    <row r="51" spans="1:50" x14ac:dyDescent="0.2">
      <c r="A51" s="50" t="s">
        <v>65</v>
      </c>
      <c r="B51" s="50" t="s">
        <v>17</v>
      </c>
      <c r="C51" s="101">
        <v>111</v>
      </c>
      <c r="D51" s="101">
        <v>113</v>
      </c>
      <c r="E51" s="101">
        <v>1</v>
      </c>
      <c r="F51" s="101">
        <v>40</v>
      </c>
      <c r="G51" s="101">
        <v>265</v>
      </c>
      <c r="H51" s="101">
        <v>97</v>
      </c>
      <c r="I51" s="101">
        <v>0</v>
      </c>
      <c r="J51" s="101">
        <v>19</v>
      </c>
      <c r="K51" s="101">
        <v>2</v>
      </c>
      <c r="L51" s="101">
        <v>23</v>
      </c>
      <c r="M51" s="102">
        <v>1589</v>
      </c>
      <c r="N51" s="102">
        <f t="shared" si="0"/>
        <v>1906.8</v>
      </c>
      <c r="O51" s="101">
        <v>202</v>
      </c>
      <c r="P51" s="101">
        <v>1098</v>
      </c>
      <c r="Q51" s="101">
        <v>822</v>
      </c>
      <c r="R51" s="101">
        <v>21</v>
      </c>
      <c r="S51" s="101">
        <v>1205</v>
      </c>
      <c r="T51" s="101">
        <v>1349</v>
      </c>
      <c r="U51" s="101">
        <v>41</v>
      </c>
      <c r="V51" s="101">
        <v>667</v>
      </c>
      <c r="W51" s="101">
        <v>9</v>
      </c>
      <c r="X51" s="101">
        <v>5</v>
      </c>
      <c r="Y51" s="101">
        <v>105</v>
      </c>
      <c r="Z51" s="101">
        <v>244</v>
      </c>
      <c r="AA51" s="101">
        <v>7</v>
      </c>
      <c r="AB51" s="101">
        <v>264</v>
      </c>
      <c r="AC51" s="101">
        <v>0</v>
      </c>
      <c r="AD51" s="101">
        <v>0</v>
      </c>
      <c r="AE51" s="101">
        <v>149</v>
      </c>
      <c r="AF51" s="101">
        <v>3</v>
      </c>
      <c r="AG51" s="101">
        <v>4</v>
      </c>
      <c r="AH51" s="101">
        <v>380</v>
      </c>
      <c r="AI51" s="101">
        <v>14</v>
      </c>
      <c r="AJ51" s="101">
        <v>1135</v>
      </c>
      <c r="AK51" s="101">
        <v>35</v>
      </c>
      <c r="AL51" s="101">
        <v>35</v>
      </c>
      <c r="AM51" s="101">
        <v>629</v>
      </c>
      <c r="AN51" s="101">
        <v>629</v>
      </c>
      <c r="AO51" s="101">
        <v>3</v>
      </c>
      <c r="AP51" s="101">
        <v>23</v>
      </c>
      <c r="AQ51" s="101">
        <v>40</v>
      </c>
      <c r="AR51" s="101">
        <v>41</v>
      </c>
      <c r="AS51" s="101">
        <v>13</v>
      </c>
      <c r="AT51" s="101">
        <v>36</v>
      </c>
      <c r="AU51" s="101">
        <v>23</v>
      </c>
      <c r="AV51" s="82">
        <v>807418</v>
      </c>
    </row>
    <row r="52" spans="1:50" x14ac:dyDescent="0.2">
      <c r="A52" s="51" t="s">
        <v>66</v>
      </c>
      <c r="B52" s="51" t="s">
        <v>15</v>
      </c>
      <c r="C52" s="101">
        <v>9</v>
      </c>
      <c r="D52" s="101">
        <v>1</v>
      </c>
      <c r="E52" s="101">
        <v>0</v>
      </c>
      <c r="F52" s="101">
        <v>3</v>
      </c>
      <c r="G52" s="101">
        <v>13</v>
      </c>
      <c r="H52" s="101">
        <v>6</v>
      </c>
      <c r="I52" s="101">
        <v>0</v>
      </c>
      <c r="J52" s="101">
        <v>9</v>
      </c>
      <c r="K52" s="101">
        <v>0</v>
      </c>
      <c r="L52" s="101">
        <v>6</v>
      </c>
      <c r="M52" s="102">
        <v>239</v>
      </c>
      <c r="N52" s="102">
        <f t="shared" si="0"/>
        <v>286.8</v>
      </c>
      <c r="O52" s="101">
        <v>61</v>
      </c>
      <c r="P52" s="101">
        <v>144</v>
      </c>
      <c r="Q52" s="101">
        <v>391</v>
      </c>
      <c r="R52" s="101">
        <v>5</v>
      </c>
      <c r="S52" s="101">
        <v>291</v>
      </c>
      <c r="T52" s="101">
        <v>679</v>
      </c>
      <c r="U52" s="101">
        <v>28</v>
      </c>
      <c r="V52" s="101">
        <v>111</v>
      </c>
      <c r="W52" s="101">
        <v>32</v>
      </c>
      <c r="X52" s="101">
        <v>1</v>
      </c>
      <c r="Y52" s="101">
        <v>104</v>
      </c>
      <c r="Z52" s="101">
        <v>165</v>
      </c>
      <c r="AA52" s="101">
        <v>4</v>
      </c>
      <c r="AB52" s="101">
        <v>91</v>
      </c>
      <c r="AC52" s="101">
        <v>0</v>
      </c>
      <c r="AD52" s="101">
        <v>0</v>
      </c>
      <c r="AE52" s="101">
        <v>7</v>
      </c>
      <c r="AF52" s="101">
        <v>2</v>
      </c>
      <c r="AG52" s="101">
        <v>0</v>
      </c>
      <c r="AH52" s="101">
        <v>51</v>
      </c>
      <c r="AI52" s="101">
        <v>3</v>
      </c>
      <c r="AJ52" s="101">
        <v>56</v>
      </c>
      <c r="AK52" s="101">
        <v>3</v>
      </c>
      <c r="AL52" s="101">
        <v>3</v>
      </c>
      <c r="AM52" s="101">
        <v>142</v>
      </c>
      <c r="AN52" s="101">
        <v>106</v>
      </c>
      <c r="AO52" s="101">
        <v>0</v>
      </c>
      <c r="AP52" s="101">
        <v>0</v>
      </c>
      <c r="AQ52" s="101">
        <v>79</v>
      </c>
      <c r="AR52" s="101">
        <v>22</v>
      </c>
      <c r="AS52" s="101">
        <v>0</v>
      </c>
      <c r="AT52" s="101">
        <v>28</v>
      </c>
      <c r="AU52" s="101">
        <v>0</v>
      </c>
      <c r="AV52" s="82">
        <v>828659</v>
      </c>
    </row>
    <row r="53" spans="1:50" x14ac:dyDescent="0.2">
      <c r="A53" s="52" t="s">
        <v>67</v>
      </c>
      <c r="B53" s="52" t="s">
        <v>15</v>
      </c>
      <c r="C53" s="101">
        <v>35</v>
      </c>
      <c r="D53" s="101">
        <v>3</v>
      </c>
      <c r="E53" s="101">
        <v>3</v>
      </c>
      <c r="F53" s="101">
        <v>11</v>
      </c>
      <c r="G53" s="101">
        <v>35</v>
      </c>
      <c r="H53" s="101">
        <v>9</v>
      </c>
      <c r="I53" s="101">
        <v>0</v>
      </c>
      <c r="J53" s="101">
        <v>7</v>
      </c>
      <c r="K53" s="101">
        <v>1</v>
      </c>
      <c r="L53" s="101">
        <v>20</v>
      </c>
      <c r="M53" s="102">
        <v>649</v>
      </c>
      <c r="N53" s="102">
        <f t="shared" si="0"/>
        <v>778.8</v>
      </c>
      <c r="O53" s="101">
        <v>133</v>
      </c>
      <c r="P53" s="101">
        <v>440</v>
      </c>
      <c r="Q53" s="101">
        <v>225</v>
      </c>
      <c r="R53" s="101">
        <v>14</v>
      </c>
      <c r="S53" s="101">
        <v>1068</v>
      </c>
      <c r="T53" s="101">
        <v>655</v>
      </c>
      <c r="U53" s="101">
        <v>14</v>
      </c>
      <c r="V53" s="101">
        <v>147</v>
      </c>
      <c r="W53" s="101">
        <v>24</v>
      </c>
      <c r="X53" s="101">
        <v>6</v>
      </c>
      <c r="Y53" s="101">
        <v>226</v>
      </c>
      <c r="Z53" s="101">
        <v>548</v>
      </c>
      <c r="AA53" s="101">
        <v>2</v>
      </c>
      <c r="AB53" s="101">
        <v>220</v>
      </c>
      <c r="AC53" s="101">
        <v>1</v>
      </c>
      <c r="AD53" s="101">
        <v>0</v>
      </c>
      <c r="AE53" s="101">
        <v>41</v>
      </c>
      <c r="AF53" s="101">
        <v>0</v>
      </c>
      <c r="AG53" s="101">
        <v>0</v>
      </c>
      <c r="AH53" s="101">
        <v>134</v>
      </c>
      <c r="AI53" s="101">
        <v>0</v>
      </c>
      <c r="AJ53" s="101">
        <v>348</v>
      </c>
      <c r="AK53" s="101">
        <v>8</v>
      </c>
      <c r="AL53" s="101">
        <v>8</v>
      </c>
      <c r="AM53" s="101">
        <v>385</v>
      </c>
      <c r="AN53" s="101">
        <v>385</v>
      </c>
      <c r="AO53" s="101">
        <v>0</v>
      </c>
      <c r="AP53" s="101">
        <v>0</v>
      </c>
      <c r="AQ53" s="101">
        <v>135</v>
      </c>
      <c r="AR53" s="101">
        <v>115</v>
      </c>
      <c r="AS53" s="101">
        <v>1</v>
      </c>
      <c r="AT53" s="101">
        <v>79</v>
      </c>
      <c r="AU53" s="101">
        <v>20</v>
      </c>
      <c r="AV53" s="82">
        <v>534758</v>
      </c>
    </row>
    <row r="54" spans="1:50" x14ac:dyDescent="0.2">
      <c r="A54" s="53" t="s">
        <v>68</v>
      </c>
      <c r="B54" s="53" t="s">
        <v>17</v>
      </c>
      <c r="C54" s="101">
        <v>11</v>
      </c>
      <c r="D54" s="101">
        <v>2</v>
      </c>
      <c r="E54" s="101">
        <v>0</v>
      </c>
      <c r="F54" s="101">
        <v>3</v>
      </c>
      <c r="G54" s="101">
        <v>33</v>
      </c>
      <c r="H54" s="101">
        <v>17</v>
      </c>
      <c r="I54" s="101">
        <v>0</v>
      </c>
      <c r="J54" s="101">
        <v>9</v>
      </c>
      <c r="K54" s="101">
        <v>1</v>
      </c>
      <c r="L54" s="101">
        <v>16</v>
      </c>
      <c r="M54" s="102">
        <v>216</v>
      </c>
      <c r="N54" s="102">
        <f t="shared" si="0"/>
        <v>259.2</v>
      </c>
      <c r="O54" s="101">
        <v>53</v>
      </c>
      <c r="P54" s="101">
        <v>186</v>
      </c>
      <c r="Q54" s="101">
        <v>173</v>
      </c>
      <c r="R54" s="101">
        <v>24</v>
      </c>
      <c r="S54" s="101">
        <v>285</v>
      </c>
      <c r="T54" s="101">
        <v>354</v>
      </c>
      <c r="U54" s="101">
        <v>5</v>
      </c>
      <c r="V54" s="101">
        <v>103</v>
      </c>
      <c r="W54" s="101">
        <v>12</v>
      </c>
      <c r="X54" s="101">
        <v>4</v>
      </c>
      <c r="Y54" s="101">
        <v>74</v>
      </c>
      <c r="Z54" s="101">
        <v>119</v>
      </c>
      <c r="AA54" s="101">
        <v>1</v>
      </c>
      <c r="AB54" s="101">
        <v>108</v>
      </c>
      <c r="AC54" s="101">
        <v>0</v>
      </c>
      <c r="AD54" s="101">
        <v>0</v>
      </c>
      <c r="AE54" s="101">
        <v>15</v>
      </c>
      <c r="AF54" s="101">
        <v>2</v>
      </c>
      <c r="AG54" s="101">
        <v>0</v>
      </c>
      <c r="AH54" s="101">
        <v>63</v>
      </c>
      <c r="AI54" s="101">
        <v>4</v>
      </c>
      <c r="AJ54" s="101">
        <v>117</v>
      </c>
      <c r="AK54" s="101">
        <v>7</v>
      </c>
      <c r="AL54" s="101">
        <v>7</v>
      </c>
      <c r="AM54" s="101">
        <v>156</v>
      </c>
      <c r="AN54" s="101">
        <v>156</v>
      </c>
      <c r="AO54" s="101">
        <v>0</v>
      </c>
      <c r="AP54" s="101">
        <v>59</v>
      </c>
      <c r="AQ54" s="101">
        <v>69</v>
      </c>
      <c r="AR54" s="101">
        <v>21</v>
      </c>
      <c r="AS54" s="101">
        <v>1</v>
      </c>
      <c r="AT54" s="101">
        <v>20</v>
      </c>
      <c r="AU54" s="101">
        <v>3</v>
      </c>
      <c r="AV54" s="82">
        <v>853487</v>
      </c>
    </row>
    <row r="55" spans="1:50" x14ac:dyDescent="0.2">
      <c r="A55" s="54" t="s">
        <v>69</v>
      </c>
      <c r="B55" s="54" t="s">
        <v>17</v>
      </c>
      <c r="C55" s="101">
        <v>10</v>
      </c>
      <c r="D55" s="101">
        <v>5</v>
      </c>
      <c r="E55" s="101">
        <v>3</v>
      </c>
      <c r="F55" s="101">
        <v>4</v>
      </c>
      <c r="G55" s="101">
        <v>34</v>
      </c>
      <c r="H55" s="101">
        <v>24</v>
      </c>
      <c r="I55" s="101">
        <v>1</v>
      </c>
      <c r="J55" s="101">
        <v>10</v>
      </c>
      <c r="K55" s="101">
        <v>1</v>
      </c>
      <c r="L55" s="101">
        <v>20</v>
      </c>
      <c r="M55" s="102">
        <v>267</v>
      </c>
      <c r="N55" s="102">
        <f t="shared" si="0"/>
        <v>320.39999999999998</v>
      </c>
      <c r="O55" s="101">
        <v>67</v>
      </c>
      <c r="P55" s="101">
        <v>197</v>
      </c>
      <c r="Q55" s="101">
        <v>194</v>
      </c>
      <c r="R55" s="101">
        <v>27</v>
      </c>
      <c r="S55" s="101">
        <v>621</v>
      </c>
      <c r="T55" s="101">
        <v>475</v>
      </c>
      <c r="U55" s="101">
        <v>14</v>
      </c>
      <c r="V55" s="101">
        <v>293</v>
      </c>
      <c r="W55" s="101">
        <v>19</v>
      </c>
      <c r="X55" s="101">
        <v>3</v>
      </c>
      <c r="Y55" s="101">
        <v>180</v>
      </c>
      <c r="Z55" s="101">
        <v>349</v>
      </c>
      <c r="AA55" s="101">
        <v>1</v>
      </c>
      <c r="AB55" s="101">
        <v>280</v>
      </c>
      <c r="AC55" s="101">
        <v>0</v>
      </c>
      <c r="AD55" s="101">
        <v>0</v>
      </c>
      <c r="AE55" s="101">
        <v>5</v>
      </c>
      <c r="AF55" s="101">
        <v>0</v>
      </c>
      <c r="AG55" s="101">
        <v>0</v>
      </c>
      <c r="AH55" s="101">
        <v>44</v>
      </c>
      <c r="AI55" s="101">
        <v>0</v>
      </c>
      <c r="AJ55" s="101">
        <v>210</v>
      </c>
      <c r="AK55" s="101">
        <v>2</v>
      </c>
      <c r="AL55" s="101">
        <v>2</v>
      </c>
      <c r="AM55" s="101">
        <v>441</v>
      </c>
      <c r="AN55" s="101">
        <v>441</v>
      </c>
      <c r="AO55" s="101">
        <v>0</v>
      </c>
      <c r="AP55" s="101">
        <v>0</v>
      </c>
      <c r="AQ55" s="101">
        <v>156</v>
      </c>
      <c r="AR55" s="101">
        <v>28</v>
      </c>
      <c r="AS55" s="101">
        <v>0</v>
      </c>
      <c r="AT55" s="101">
        <v>69</v>
      </c>
      <c r="AU55" s="101">
        <v>12</v>
      </c>
      <c r="AV55" s="82">
        <v>199719</v>
      </c>
    </row>
    <row r="56" spans="1:50" x14ac:dyDescent="0.2">
      <c r="A56" s="55" t="s">
        <v>70</v>
      </c>
      <c r="B56" s="55" t="s">
        <v>15</v>
      </c>
      <c r="C56" s="101">
        <v>20</v>
      </c>
      <c r="D56" s="101">
        <v>12</v>
      </c>
      <c r="E56" s="101">
        <v>7</v>
      </c>
      <c r="F56" s="101">
        <v>15</v>
      </c>
      <c r="G56" s="101">
        <v>37</v>
      </c>
      <c r="H56" s="101">
        <v>26</v>
      </c>
      <c r="I56" s="101">
        <v>3</v>
      </c>
      <c r="J56" s="101">
        <v>17</v>
      </c>
      <c r="K56" s="101">
        <v>4</v>
      </c>
      <c r="L56" s="101">
        <v>14</v>
      </c>
      <c r="M56" s="102">
        <v>271</v>
      </c>
      <c r="N56" s="102">
        <f t="shared" si="0"/>
        <v>325.2</v>
      </c>
      <c r="O56" s="101">
        <v>38</v>
      </c>
      <c r="P56" s="101">
        <v>194</v>
      </c>
      <c r="Q56" s="101">
        <v>101</v>
      </c>
      <c r="R56" s="101">
        <v>8</v>
      </c>
      <c r="S56" s="101">
        <v>488</v>
      </c>
      <c r="T56" s="101">
        <v>342</v>
      </c>
      <c r="U56" s="101">
        <v>12</v>
      </c>
      <c r="V56" s="101">
        <v>87</v>
      </c>
      <c r="W56" s="101">
        <v>25</v>
      </c>
      <c r="X56" s="101">
        <v>12</v>
      </c>
      <c r="Y56" s="101">
        <v>111</v>
      </c>
      <c r="Z56" s="101">
        <v>184</v>
      </c>
      <c r="AA56" s="101">
        <v>9</v>
      </c>
      <c r="AB56" s="101">
        <v>85</v>
      </c>
      <c r="AC56" s="101">
        <v>0</v>
      </c>
      <c r="AD56" s="101">
        <v>0</v>
      </c>
      <c r="AE56" s="101">
        <v>7</v>
      </c>
      <c r="AF56" s="101">
        <v>1</v>
      </c>
      <c r="AG56" s="101">
        <v>0</v>
      </c>
      <c r="AH56" s="101">
        <v>59</v>
      </c>
      <c r="AI56" s="101">
        <v>3</v>
      </c>
      <c r="AJ56" s="101">
        <v>153</v>
      </c>
      <c r="AK56" s="101">
        <v>10</v>
      </c>
      <c r="AL56" s="101">
        <v>10</v>
      </c>
      <c r="AM56" s="101">
        <v>195</v>
      </c>
      <c r="AN56" s="101">
        <v>195</v>
      </c>
      <c r="AO56" s="101">
        <v>0</v>
      </c>
      <c r="AP56" s="101">
        <v>0</v>
      </c>
      <c r="AQ56" s="101">
        <v>41</v>
      </c>
      <c r="AR56" s="101">
        <v>48</v>
      </c>
      <c r="AS56" s="101">
        <v>1</v>
      </c>
      <c r="AT56" s="101">
        <v>58</v>
      </c>
      <c r="AU56" s="101">
        <v>8</v>
      </c>
      <c r="AV56" s="82">
        <v>503913</v>
      </c>
    </row>
    <row r="57" spans="1:50" x14ac:dyDescent="0.2">
      <c r="A57" s="56" t="s">
        <v>71</v>
      </c>
      <c r="B57" s="56" t="s">
        <v>17</v>
      </c>
      <c r="C57" s="101">
        <v>117</v>
      </c>
      <c r="D57" s="101">
        <v>86</v>
      </c>
      <c r="E57" s="101">
        <v>14</v>
      </c>
      <c r="F57" s="101">
        <v>75</v>
      </c>
      <c r="G57" s="101">
        <v>368</v>
      </c>
      <c r="H57" s="101">
        <v>184</v>
      </c>
      <c r="I57" s="101">
        <v>10</v>
      </c>
      <c r="J57" s="101">
        <v>54</v>
      </c>
      <c r="K57" s="101">
        <v>34</v>
      </c>
      <c r="L57" s="101">
        <v>182</v>
      </c>
      <c r="M57" s="102">
        <v>3877</v>
      </c>
      <c r="N57" s="102">
        <f t="shared" si="0"/>
        <v>4652.3999999999996</v>
      </c>
      <c r="O57" s="101">
        <v>612</v>
      </c>
      <c r="P57" s="101">
        <v>5923</v>
      </c>
      <c r="Q57" s="101">
        <v>5106</v>
      </c>
      <c r="R57" s="101">
        <v>181</v>
      </c>
      <c r="S57" s="101">
        <v>6594</v>
      </c>
      <c r="T57" s="101">
        <v>9022</v>
      </c>
      <c r="U57" s="101">
        <v>343</v>
      </c>
      <c r="V57" s="101">
        <v>2555</v>
      </c>
      <c r="W57" s="101">
        <v>224</v>
      </c>
      <c r="X57" s="101">
        <v>48</v>
      </c>
      <c r="Y57" s="101">
        <v>978</v>
      </c>
      <c r="Z57" s="101">
        <v>1725</v>
      </c>
      <c r="AA57" s="101">
        <v>77</v>
      </c>
      <c r="AB57" s="101">
        <v>1384</v>
      </c>
      <c r="AC57" s="101">
        <v>6</v>
      </c>
      <c r="AD57" s="101">
        <v>0</v>
      </c>
      <c r="AE57" s="101">
        <v>37</v>
      </c>
      <c r="AF57" s="101">
        <v>24</v>
      </c>
      <c r="AG57" s="101">
        <v>1</v>
      </c>
      <c r="AH57" s="101">
        <v>646</v>
      </c>
      <c r="AI57" s="101">
        <v>22</v>
      </c>
      <c r="AJ57" s="101">
        <v>2088</v>
      </c>
      <c r="AK57" s="101">
        <v>20</v>
      </c>
      <c r="AL57" s="101">
        <v>20</v>
      </c>
      <c r="AM57" s="101">
        <v>4420</v>
      </c>
      <c r="AN57" s="101">
        <v>4420</v>
      </c>
      <c r="AO57" s="101">
        <v>3</v>
      </c>
      <c r="AP57" s="101">
        <v>9</v>
      </c>
      <c r="AQ57" s="101">
        <v>1198</v>
      </c>
      <c r="AR57" s="101">
        <v>110</v>
      </c>
      <c r="AS57" s="101">
        <v>17</v>
      </c>
      <c r="AT57" s="101">
        <v>477</v>
      </c>
      <c r="AU57" s="101">
        <v>135</v>
      </c>
      <c r="AV57" s="82">
        <v>3198470</v>
      </c>
    </row>
    <row r="58" spans="1:50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10</v>
      </c>
      <c r="G58" s="101">
        <v>10</v>
      </c>
      <c r="H58" s="101">
        <v>3</v>
      </c>
      <c r="I58" s="101">
        <v>0</v>
      </c>
      <c r="J58" s="101">
        <v>18</v>
      </c>
      <c r="K58" s="101">
        <v>0</v>
      </c>
      <c r="L58" s="101">
        <v>1</v>
      </c>
      <c r="M58" s="102">
        <v>152</v>
      </c>
      <c r="N58" s="102">
        <f t="shared" si="0"/>
        <v>182.4</v>
      </c>
      <c r="O58" s="101">
        <v>13</v>
      </c>
      <c r="P58" s="101">
        <v>94</v>
      </c>
      <c r="Q58" s="101">
        <v>60</v>
      </c>
      <c r="R58" s="101">
        <v>11</v>
      </c>
      <c r="S58" s="101">
        <v>170</v>
      </c>
      <c r="T58" s="101">
        <v>246</v>
      </c>
      <c r="U58" s="101">
        <v>5</v>
      </c>
      <c r="V58" s="101">
        <v>74</v>
      </c>
      <c r="W58" s="101">
        <v>5</v>
      </c>
      <c r="X58" s="101">
        <v>3</v>
      </c>
      <c r="Y58" s="101">
        <v>38</v>
      </c>
      <c r="Z58" s="101">
        <v>96</v>
      </c>
      <c r="AA58" s="101">
        <v>0</v>
      </c>
      <c r="AB58" s="101">
        <v>46</v>
      </c>
      <c r="AC58" s="101">
        <v>1</v>
      </c>
      <c r="AD58" s="101">
        <v>0</v>
      </c>
      <c r="AE58" s="101">
        <v>4</v>
      </c>
      <c r="AF58" s="101">
        <v>1</v>
      </c>
      <c r="AG58" s="101">
        <v>0</v>
      </c>
      <c r="AH58" s="101">
        <v>12</v>
      </c>
      <c r="AI58" s="101">
        <v>2</v>
      </c>
      <c r="AJ58" s="101">
        <v>59</v>
      </c>
      <c r="AK58" s="101">
        <v>1</v>
      </c>
      <c r="AL58" s="101">
        <v>1</v>
      </c>
      <c r="AM58" s="101">
        <v>124</v>
      </c>
      <c r="AN58" s="101">
        <v>124</v>
      </c>
      <c r="AO58" s="101">
        <v>0</v>
      </c>
      <c r="AP58" s="101">
        <v>0</v>
      </c>
      <c r="AQ58" s="101">
        <v>8</v>
      </c>
      <c r="AR58" s="101">
        <v>3</v>
      </c>
      <c r="AS58" s="101">
        <v>0</v>
      </c>
      <c r="AT58" s="101">
        <v>30</v>
      </c>
      <c r="AU58" s="101">
        <v>1</v>
      </c>
      <c r="AV58" s="82">
        <v>71161</v>
      </c>
    </row>
    <row r="59" spans="1:50" x14ac:dyDescent="0.2">
      <c r="A59" s="58" t="s">
        <v>73</v>
      </c>
      <c r="B59" s="58" t="s">
        <v>22</v>
      </c>
      <c r="C59" s="101">
        <v>3353</v>
      </c>
      <c r="D59" s="101">
        <v>752</v>
      </c>
      <c r="E59" s="101">
        <v>243</v>
      </c>
      <c r="F59" s="101">
        <v>1327</v>
      </c>
      <c r="G59" s="101">
        <v>4838</v>
      </c>
      <c r="H59" s="101">
        <v>1793</v>
      </c>
      <c r="I59" s="101">
        <v>75</v>
      </c>
      <c r="J59" s="101">
        <v>1022</v>
      </c>
      <c r="K59" s="101">
        <v>176</v>
      </c>
      <c r="L59" s="101">
        <v>1489</v>
      </c>
      <c r="M59" s="102">
        <v>32813</v>
      </c>
      <c r="N59" s="102">
        <f t="shared" si="0"/>
        <v>39375.599999999999</v>
      </c>
      <c r="O59" s="101">
        <v>2842</v>
      </c>
      <c r="P59" s="101">
        <v>26326</v>
      </c>
      <c r="Q59" s="101">
        <v>32443</v>
      </c>
      <c r="R59" s="101">
        <v>1266</v>
      </c>
      <c r="S59" s="101">
        <v>43019</v>
      </c>
      <c r="T59" s="101">
        <v>70615</v>
      </c>
      <c r="U59" s="101">
        <v>2329</v>
      </c>
      <c r="V59" s="101">
        <v>11167</v>
      </c>
      <c r="W59" s="101">
        <v>2647</v>
      </c>
      <c r="X59" s="101">
        <v>339</v>
      </c>
      <c r="Y59" s="101">
        <v>6948</v>
      </c>
      <c r="Z59" s="101">
        <v>10206</v>
      </c>
      <c r="AA59" s="101">
        <v>386</v>
      </c>
      <c r="AB59" s="101">
        <v>11065</v>
      </c>
      <c r="AC59" s="101">
        <v>82</v>
      </c>
      <c r="AD59" s="101">
        <v>42</v>
      </c>
      <c r="AE59" s="101">
        <v>1212</v>
      </c>
      <c r="AF59" s="101">
        <v>99</v>
      </c>
      <c r="AG59" s="101">
        <v>7</v>
      </c>
      <c r="AH59" s="101">
        <v>6293</v>
      </c>
      <c r="AI59" s="101">
        <v>127</v>
      </c>
      <c r="AJ59" s="101">
        <v>15646</v>
      </c>
      <c r="AK59" s="101">
        <v>551</v>
      </c>
      <c r="AL59" s="101">
        <v>551</v>
      </c>
      <c r="AM59" s="101">
        <v>24990</v>
      </c>
      <c r="AN59" s="101">
        <v>24990</v>
      </c>
      <c r="AO59" s="101">
        <v>19</v>
      </c>
      <c r="AP59" s="101">
        <v>21</v>
      </c>
      <c r="AQ59" s="101">
        <v>4460</v>
      </c>
      <c r="AR59" s="101">
        <v>425</v>
      </c>
      <c r="AS59" s="101">
        <v>98</v>
      </c>
      <c r="AT59" s="101">
        <v>1759</v>
      </c>
      <c r="AU59" s="101">
        <v>862</v>
      </c>
      <c r="AV59" s="82">
        <v>25035164</v>
      </c>
    </row>
    <row r="60" spans="1:50" x14ac:dyDescent="0.2">
      <c r="A60" s="59" t="s">
        <v>74</v>
      </c>
      <c r="B60" s="59" t="s">
        <v>13</v>
      </c>
      <c r="C60" s="101">
        <v>2</v>
      </c>
      <c r="D60" s="101">
        <v>1</v>
      </c>
      <c r="E60" s="101">
        <v>0</v>
      </c>
      <c r="F60" s="101">
        <v>0</v>
      </c>
      <c r="G60" s="101">
        <v>1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2">
        <v>65</v>
      </c>
      <c r="N60" s="102">
        <f t="shared" si="0"/>
        <v>78</v>
      </c>
      <c r="O60" s="101">
        <v>0</v>
      </c>
      <c r="P60" s="101">
        <v>26</v>
      </c>
      <c r="Q60" s="101">
        <v>38</v>
      </c>
      <c r="R60" s="101">
        <v>6</v>
      </c>
      <c r="S60" s="101">
        <v>110</v>
      </c>
      <c r="T60" s="101">
        <v>134</v>
      </c>
      <c r="U60" s="101">
        <v>9</v>
      </c>
      <c r="V60" s="101">
        <v>6</v>
      </c>
      <c r="W60" s="101">
        <v>0</v>
      </c>
      <c r="X60" s="101">
        <v>0</v>
      </c>
      <c r="Y60" s="101">
        <v>8</v>
      </c>
      <c r="Z60" s="101">
        <v>30</v>
      </c>
      <c r="AA60" s="101">
        <v>0</v>
      </c>
      <c r="AB60" s="101">
        <v>23</v>
      </c>
      <c r="AC60" s="101">
        <v>0</v>
      </c>
      <c r="AD60" s="101">
        <v>0</v>
      </c>
      <c r="AE60" s="101">
        <v>0</v>
      </c>
      <c r="AF60" s="101">
        <v>1</v>
      </c>
      <c r="AG60" s="101">
        <v>0</v>
      </c>
      <c r="AH60" s="101">
        <v>3</v>
      </c>
      <c r="AI60" s="101">
        <v>1</v>
      </c>
      <c r="AJ60" s="101">
        <v>54</v>
      </c>
      <c r="AK60" s="101">
        <v>0</v>
      </c>
      <c r="AL60" s="101">
        <v>0</v>
      </c>
      <c r="AM60" s="101">
        <v>64</v>
      </c>
      <c r="AN60" s="101">
        <v>64</v>
      </c>
      <c r="AO60" s="101">
        <v>0</v>
      </c>
      <c r="AP60" s="101">
        <v>0</v>
      </c>
      <c r="AQ60" s="101">
        <v>4</v>
      </c>
      <c r="AR60" s="101">
        <v>4</v>
      </c>
      <c r="AS60" s="101">
        <v>0</v>
      </c>
      <c r="AT60" s="101">
        <v>6</v>
      </c>
      <c r="AU60" s="101">
        <v>0</v>
      </c>
      <c r="AV60" s="82">
        <v>82145</v>
      </c>
    </row>
    <row r="61" spans="1:50" x14ac:dyDescent="0.2">
      <c r="A61" s="60" t="s">
        <v>75</v>
      </c>
      <c r="B61" s="60" t="s">
        <v>15</v>
      </c>
      <c r="C61" s="101">
        <v>57</v>
      </c>
      <c r="D61" s="101">
        <v>8</v>
      </c>
      <c r="E61" s="101">
        <v>4</v>
      </c>
      <c r="F61" s="101">
        <v>8</v>
      </c>
      <c r="G61" s="101">
        <v>86</v>
      </c>
      <c r="H61" s="101">
        <v>62</v>
      </c>
      <c r="I61" s="101">
        <v>1</v>
      </c>
      <c r="J61" s="101">
        <v>20</v>
      </c>
      <c r="K61" s="101">
        <v>2</v>
      </c>
      <c r="L61" s="101">
        <v>25</v>
      </c>
      <c r="M61" s="102">
        <v>906</v>
      </c>
      <c r="N61" s="102">
        <f t="shared" si="0"/>
        <v>1087.2</v>
      </c>
      <c r="O61" s="101">
        <v>159</v>
      </c>
      <c r="P61" s="101">
        <v>636</v>
      </c>
      <c r="Q61" s="101">
        <v>485</v>
      </c>
      <c r="R61" s="101">
        <v>16</v>
      </c>
      <c r="S61" s="101">
        <v>1509</v>
      </c>
      <c r="T61" s="101">
        <v>875</v>
      </c>
      <c r="U61" s="101">
        <v>27</v>
      </c>
      <c r="V61" s="101">
        <v>377</v>
      </c>
      <c r="W61" s="101">
        <v>50</v>
      </c>
      <c r="X61" s="101">
        <v>7</v>
      </c>
      <c r="Y61" s="101">
        <v>348</v>
      </c>
      <c r="Z61" s="101">
        <v>858</v>
      </c>
      <c r="AA61" s="101">
        <v>7</v>
      </c>
      <c r="AB61" s="101">
        <v>458</v>
      </c>
      <c r="AC61" s="101">
        <v>1</v>
      </c>
      <c r="AD61" s="101">
        <v>0</v>
      </c>
      <c r="AE61" s="101">
        <v>43</v>
      </c>
      <c r="AF61" s="101">
        <v>4</v>
      </c>
      <c r="AG61" s="101">
        <v>0</v>
      </c>
      <c r="AH61" s="101">
        <v>190</v>
      </c>
      <c r="AI61" s="101">
        <v>2</v>
      </c>
      <c r="AJ61" s="101">
        <v>487</v>
      </c>
      <c r="AK61" s="101">
        <v>29</v>
      </c>
      <c r="AL61" s="101">
        <v>29</v>
      </c>
      <c r="AM61" s="101">
        <v>548</v>
      </c>
      <c r="AN61" s="101">
        <v>548</v>
      </c>
      <c r="AO61" s="101">
        <v>3</v>
      </c>
      <c r="AP61" s="101">
        <v>5</v>
      </c>
      <c r="AQ61" s="101">
        <v>188</v>
      </c>
      <c r="AR61" s="101">
        <v>146</v>
      </c>
      <c r="AS61" s="101">
        <v>9</v>
      </c>
      <c r="AT61" s="101">
        <v>226</v>
      </c>
      <c r="AU61" s="101">
        <v>23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1" t="s">
        <v>123</v>
      </c>
      <c r="AX63" s="141"/>
    </row>
    <row r="64" spans="1:50" x14ac:dyDescent="0.2">
      <c r="A64" s="61" t="s">
        <v>93</v>
      </c>
      <c r="B64" s="61" t="s">
        <v>94</v>
      </c>
      <c r="C64" s="62">
        <f t="shared" ref="C64:AB64" si="1">SUM(C3:C61)</f>
        <v>10820</v>
      </c>
      <c r="D64" s="62">
        <f t="shared" si="1"/>
        <v>4101</v>
      </c>
      <c r="E64" s="62">
        <f t="shared" si="1"/>
        <v>739</v>
      </c>
      <c r="F64" s="62">
        <f t="shared" si="1"/>
        <v>4565</v>
      </c>
      <c r="G64" s="62">
        <f t="shared" si="1"/>
        <v>20566</v>
      </c>
      <c r="H64" s="62">
        <f t="shared" si="1"/>
        <v>7380</v>
      </c>
      <c r="I64" s="62">
        <f t="shared" si="1"/>
        <v>345</v>
      </c>
      <c r="J64" s="62">
        <f t="shared" si="1"/>
        <v>4067</v>
      </c>
      <c r="K64" s="62">
        <f t="shared" si="1"/>
        <v>606</v>
      </c>
      <c r="L64" s="62">
        <f t="shared" si="1"/>
        <v>5234</v>
      </c>
      <c r="M64" s="62"/>
      <c r="N64" s="62">
        <f t="shared" ref="N64" si="2">SUM(N3:N61)</f>
        <v>161856.00000000003</v>
      </c>
      <c r="O64" s="62">
        <f t="shared" si="1"/>
        <v>15963</v>
      </c>
      <c r="P64" s="64">
        <f t="shared" si="1"/>
        <v>102845</v>
      </c>
      <c r="Q64" s="64">
        <f t="shared" si="1"/>
        <v>91219</v>
      </c>
      <c r="R64" s="64">
        <f t="shared" si="1"/>
        <v>3818</v>
      </c>
      <c r="S64" s="64">
        <f t="shared" si="1"/>
        <v>177916</v>
      </c>
      <c r="T64" s="64">
        <f t="shared" si="1"/>
        <v>197900</v>
      </c>
      <c r="U64" s="64">
        <f t="shared" si="1"/>
        <v>11838</v>
      </c>
      <c r="V64" s="64">
        <f t="shared" si="1"/>
        <v>51086</v>
      </c>
      <c r="W64" s="62">
        <f t="shared" si="1"/>
        <v>7447</v>
      </c>
      <c r="X64" s="62">
        <f t="shared" si="1"/>
        <v>1285</v>
      </c>
      <c r="Y64" s="62">
        <f t="shared" si="1"/>
        <v>31554</v>
      </c>
      <c r="Z64" s="62">
        <f t="shared" si="1"/>
        <v>63409</v>
      </c>
      <c r="AA64" s="64">
        <f t="shared" si="1"/>
        <v>1317</v>
      </c>
      <c r="AB64" s="64">
        <f t="shared" si="1"/>
        <v>42444</v>
      </c>
      <c r="AC64" s="62">
        <f t="shared" ref="AC64:AJ64" si="3">SUM(AC3:AC61)</f>
        <v>260</v>
      </c>
      <c r="AD64" s="62">
        <f t="shared" si="3"/>
        <v>76</v>
      </c>
      <c r="AE64" s="62">
        <f t="shared" si="3"/>
        <v>6848</v>
      </c>
      <c r="AF64" s="62">
        <f t="shared" si="3"/>
        <v>538</v>
      </c>
      <c r="AG64" s="62">
        <f t="shared" si="3"/>
        <v>124</v>
      </c>
      <c r="AH64" s="62">
        <f t="shared" si="3"/>
        <v>31689</v>
      </c>
      <c r="AI64" s="64">
        <f t="shared" si="3"/>
        <v>1175</v>
      </c>
      <c r="AJ64" s="62">
        <f t="shared" si="3"/>
        <v>79399</v>
      </c>
      <c r="AK64" s="62"/>
      <c r="AL64" s="62">
        <f>SUM(AL3:AL61)</f>
        <v>2845</v>
      </c>
      <c r="AM64" s="63"/>
      <c r="AN64" s="62">
        <f>SUM(AN3:AN61)</f>
        <v>90776</v>
      </c>
      <c r="AO64" s="62">
        <f t="shared" ref="AO64:AU64" si="4">SUM(AO3:AO61)</f>
        <v>195</v>
      </c>
      <c r="AP64" s="62">
        <f t="shared" si="4"/>
        <v>456</v>
      </c>
      <c r="AQ64" s="64">
        <f t="shared" si="4"/>
        <v>24155</v>
      </c>
      <c r="AR64" s="62">
        <f t="shared" si="4"/>
        <v>7182</v>
      </c>
      <c r="AS64" s="62">
        <f t="shared" si="4"/>
        <v>511</v>
      </c>
      <c r="AT64" s="62">
        <f t="shared" si="4"/>
        <v>12116</v>
      </c>
      <c r="AU64" s="64">
        <f t="shared" si="4"/>
        <v>3196</v>
      </c>
      <c r="AV64" s="99">
        <f>AV62/AV63</f>
        <v>0.67907894988052542</v>
      </c>
      <c r="AW64" s="141" t="s">
        <v>95</v>
      </c>
      <c r="AX64" s="141"/>
    </row>
    <row r="65" spans="1:48" ht="16" x14ac:dyDescent="0.2">
      <c r="A65" s="63"/>
      <c r="B65" s="70" t="s">
        <v>96</v>
      </c>
      <c r="C65" s="88">
        <f>C64/D64</f>
        <v>2.6383808827115338</v>
      </c>
      <c r="D65" s="76">
        <f>D64/D64</f>
        <v>1</v>
      </c>
      <c r="E65" s="88">
        <f>E64/D64</f>
        <v>0.18019995123140697</v>
      </c>
      <c r="F65" s="88">
        <f>F64/D64</f>
        <v>1.1131431358205315</v>
      </c>
      <c r="G65" s="88">
        <f>G64/H64</f>
        <v>2.7867208672086723</v>
      </c>
      <c r="H65" s="76">
        <f>H64/H64</f>
        <v>1</v>
      </c>
      <c r="I65" s="88">
        <f>I64/H64</f>
        <v>4.6747967479674794E-2</v>
      </c>
      <c r="J65" s="88">
        <f>J64/H64</f>
        <v>0.55108401084010838</v>
      </c>
      <c r="K65" s="88">
        <f>K64/O64</f>
        <v>3.7962788949445596E-2</v>
      </c>
      <c r="L65" s="88">
        <f>L64/O64</f>
        <v>0.32788322996930402</v>
      </c>
      <c r="M65" s="88"/>
      <c r="N65" s="88">
        <f>N64/O64</f>
        <v>10.139447472279649</v>
      </c>
      <c r="O65" s="76">
        <f>O64/O64</f>
        <v>1</v>
      </c>
      <c r="P65" s="88">
        <f>P64/S64</f>
        <v>0.57805368825737991</v>
      </c>
      <c r="Q65" s="88">
        <f>Q64/S64</f>
        <v>0.5127082443400256</v>
      </c>
      <c r="R65" s="88">
        <f>R64/S64</f>
        <v>2.1459565188066278E-2</v>
      </c>
      <c r="S65" s="76">
        <f>S64/S64</f>
        <v>1</v>
      </c>
      <c r="T65" s="88">
        <f>T64/S64</f>
        <v>1.1123226691247554</v>
      </c>
      <c r="U65" s="88">
        <f>U64/S64</f>
        <v>6.6537017468917922E-2</v>
      </c>
      <c r="V65" s="88">
        <f>V64/S64</f>
        <v>0.28713550214708067</v>
      </c>
      <c r="W65" s="88">
        <f>W64/AB64</f>
        <v>0.17545471680331731</v>
      </c>
      <c r="X65" s="88">
        <f>X64/AB64</f>
        <v>3.027518612760343E-2</v>
      </c>
      <c r="Y65" s="88">
        <f>Y64/AB64</f>
        <v>0.74342663273960985</v>
      </c>
      <c r="Z65" s="88">
        <f>Z64/AB64</f>
        <v>1.4939449627744794</v>
      </c>
      <c r="AA65" s="88">
        <f>AA64/AB64</f>
        <v>3.1029120723777212E-2</v>
      </c>
      <c r="AB65" s="76">
        <f>AB64/AB64</f>
        <v>1</v>
      </c>
      <c r="AC65" s="75">
        <f>AC64/AE64</f>
        <v>3.7967289719626166E-2</v>
      </c>
      <c r="AD65" s="75">
        <f>AD64/AE64</f>
        <v>1.1098130841121495E-2</v>
      </c>
      <c r="AE65" s="76">
        <f>AE64/AE64</f>
        <v>1</v>
      </c>
      <c r="AF65" s="75">
        <f>AF64/AE64</f>
        <v>7.8563084112149531E-2</v>
      </c>
      <c r="AG65" s="75">
        <f>AG64/AE64</f>
        <v>1.8107476635514017E-2</v>
      </c>
      <c r="AH65" s="75">
        <f>AH64/AE64</f>
        <v>4.6274824766355138</v>
      </c>
      <c r="AI65" s="88">
        <f>AI64/AE64</f>
        <v>0.17158294392523366</v>
      </c>
      <c r="AJ65" s="77">
        <f>AJ64/AJ64</f>
        <v>1</v>
      </c>
      <c r="AK65" s="75"/>
      <c r="AL65" s="75">
        <f>AL64/AJ64</f>
        <v>3.5831685537601229E-2</v>
      </c>
      <c r="AM65" s="75"/>
      <c r="AN65" s="75">
        <f>AN64/AJ64</f>
        <v>1.1432889582992229</v>
      </c>
      <c r="AO65" s="75">
        <f>AO64/AJ64</f>
        <v>2.4559503268303125E-3</v>
      </c>
      <c r="AP65" s="75">
        <f>AP64/AJ64</f>
        <v>5.7431453796647309E-3</v>
      </c>
      <c r="AQ65" s="88">
        <f>AQ64/AJ64</f>
        <v>0.30422297510044205</v>
      </c>
      <c r="AR65" s="77">
        <f>AR64/AR64</f>
        <v>1</v>
      </c>
      <c r="AS65" s="78">
        <f>AS64/AR64</f>
        <v>7.1150097465886936E-2</v>
      </c>
      <c r="AT65" s="75">
        <f>AT64/AR64</f>
        <v>1.6869952659426344</v>
      </c>
      <c r="AU65" s="90">
        <f>AU64/AR64</f>
        <v>0.4450013923698134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4194</v>
      </c>
      <c r="D66" s="66">
        <f>SUMIF(B3:B61, "Europe", D3:D61)</f>
        <v>2241</v>
      </c>
      <c r="E66" s="66">
        <f>SUMIF(B3:B61, "Europe", E3:E61)</f>
        <v>232</v>
      </c>
      <c r="F66" s="66">
        <f>SUMIF(B3:B61, "Europe", F3:F61)</f>
        <v>1806</v>
      </c>
      <c r="G66" s="66">
        <f>SUMIF(B3:B61, "Europe", G3:G61)</f>
        <v>8657</v>
      </c>
      <c r="H66" s="66">
        <f>SUMIF(B3:B61, "Europe", H3:H61)</f>
        <v>2654</v>
      </c>
      <c r="I66" s="66">
        <f>SUMIF(B3:B61, "Europe", I3:I61)</f>
        <v>209</v>
      </c>
      <c r="J66" s="66">
        <f>SUMIF(B3:B61, "Europe", J3:J61)</f>
        <v>859</v>
      </c>
      <c r="K66" s="66">
        <f>SUMIF(B3:B61, "Europe", K3:K61)</f>
        <v>212</v>
      </c>
      <c r="L66" s="66">
        <f>SUMIF(B3:B61, "Europe", L3:L61)</f>
        <v>1752</v>
      </c>
      <c r="N66" s="66">
        <f>SUMIF(B3:B61, "Europe", N3:N61)</f>
        <v>61785.599999999999</v>
      </c>
      <c r="O66" s="66">
        <f>SUMIF(B3:B61, "Europe", O3:O61)</f>
        <v>7471</v>
      </c>
      <c r="P66" s="66">
        <f>SUMIF(B3:B61, "Europe", P3:P61)</f>
        <v>42465</v>
      </c>
      <c r="Q66" s="66">
        <f>SUMIF(B3:B61, "Europe", Q3:Q61)</f>
        <v>36049</v>
      </c>
      <c r="R66" s="66">
        <f>SUMIF(B3:B61, "Europe", R3:R61)</f>
        <v>1509</v>
      </c>
      <c r="S66" s="68">
        <f>SUMIF(B3:B61, "Europe", S3:S61)</f>
        <v>60223</v>
      </c>
      <c r="T66" s="66">
        <f>SUMIF(B3:B61, "Europe", T3:T61)</f>
        <v>66767</v>
      </c>
      <c r="U66" s="66">
        <f>SUMIF(B3:B61, "Europe", U3:U61)</f>
        <v>8455</v>
      </c>
      <c r="V66" s="66">
        <f>SUMIF(B3:B61, "Europe", V3:V61)</f>
        <v>25257</v>
      </c>
      <c r="W66" s="66">
        <f>SUMIF(B3:B61, "Europe", W3:W61)</f>
        <v>2011</v>
      </c>
      <c r="X66" s="66">
        <f>SUMIF(B3:B61, "Europe", X3:X61)</f>
        <v>353</v>
      </c>
      <c r="Y66" s="66">
        <f>SUMIF(B3:B61, "Europe", Y3:Y61)</f>
        <v>10222</v>
      </c>
      <c r="Z66" s="66">
        <f>SUMIF(B3:B61, "Europe", Z3:Z61)</f>
        <v>20255</v>
      </c>
      <c r="AA66" s="68">
        <f>SUMIF(B3:B61, "Europe", AA3:AA61)</f>
        <v>516</v>
      </c>
      <c r="AB66" s="68">
        <f>SUMIF(B3:B61, "Europe", AB3:AB61)</f>
        <v>16716</v>
      </c>
      <c r="AC66" s="66">
        <f>SUMIF(B3:B61, "Europe", AC3:AC61)</f>
        <v>92</v>
      </c>
      <c r="AD66" s="66">
        <f>SUMIF(B3:B61, "Europe", AD3:AD61)</f>
        <v>4</v>
      </c>
      <c r="AE66" s="66">
        <f>SUMIF(B3:B61, "Europe", AE3:AE61)</f>
        <v>3462</v>
      </c>
      <c r="AF66" s="66">
        <f>SUMIF(B3:B61, "Europe", AF3:AF61)</f>
        <v>279</v>
      </c>
      <c r="AG66" s="66">
        <f>SUMIF(B3:B61, "Europe", AG3:AG61)</f>
        <v>103</v>
      </c>
      <c r="AH66" s="66">
        <f>SUMIF(B3:B61, "Europe", AH3:AH61)</f>
        <v>12976</v>
      </c>
      <c r="AI66" s="68">
        <f>SUMIF(B3:B61, "Europe", AI3:AI61)</f>
        <v>819</v>
      </c>
      <c r="AJ66" s="66">
        <f>SUMIF(B3:B61, "Europe", AJ3:AJ61)</f>
        <v>32142</v>
      </c>
      <c r="AK66" s="66"/>
      <c r="AL66" s="66">
        <f>SUMIF(B3:B61, "Europe", AL3:AL61)</f>
        <v>1288</v>
      </c>
      <c r="AM66" s="67"/>
      <c r="AN66" s="66">
        <f>SUMIF(B3:B61, "Europe", AN3:AN61)</f>
        <v>31911</v>
      </c>
      <c r="AO66" s="66">
        <f>SUMIF(B3:B61, "Europe", AO3:AO61)</f>
        <v>108</v>
      </c>
      <c r="AP66" s="66">
        <f>SUMIF(B3:B61, "Europe", AP3:AP61)</f>
        <v>362</v>
      </c>
      <c r="AQ66" s="68">
        <f>SUMIF(B3:B61, "Europe", AQ3:AQ61)</f>
        <v>12682</v>
      </c>
      <c r="AR66" s="66">
        <f>SUMIF(B3:B61, "Europe", AR3:AR61)</f>
        <v>2336</v>
      </c>
      <c r="AS66" s="66">
        <f>SUMIF(B3:B61, "Europe", AS3:AS61)</f>
        <v>294</v>
      </c>
      <c r="AT66" s="66">
        <f>SUMIF(B3:B61, "Europe", AT3:AT61)</f>
        <v>3584</v>
      </c>
      <c r="AU66" s="68">
        <f>SUMIF(B3:B61, "Europe", AU3:AU61)</f>
        <v>1231</v>
      </c>
      <c r="AV66" s="84"/>
    </row>
    <row r="67" spans="1:48" ht="16" x14ac:dyDescent="0.2">
      <c r="A67" s="69"/>
      <c r="B67" s="70" t="s">
        <v>96</v>
      </c>
      <c r="C67" s="88">
        <f>C66/D66</f>
        <v>1.8714859437751004</v>
      </c>
      <c r="D67" s="76">
        <f>D66/D66</f>
        <v>1</v>
      </c>
      <c r="E67" s="88">
        <f>E66/D66</f>
        <v>0.1035252119589469</v>
      </c>
      <c r="F67" s="88">
        <f>F66/D66</f>
        <v>0.80589022757697459</v>
      </c>
      <c r="G67" s="88">
        <f>G66/H66</f>
        <v>3.2618688771665409</v>
      </c>
      <c r="H67" s="76">
        <f>H66/H66</f>
        <v>1</v>
      </c>
      <c r="I67" s="88">
        <f>I66/H66</f>
        <v>7.874905802562171E-2</v>
      </c>
      <c r="J67" s="88">
        <f>J66/H66</f>
        <v>0.32366239638281841</v>
      </c>
      <c r="K67" s="88">
        <f>K66/O66</f>
        <v>2.8376388702984874E-2</v>
      </c>
      <c r="L67" s="88">
        <f>L66/O66</f>
        <v>0.23450675946995048</v>
      </c>
      <c r="M67" s="88"/>
      <c r="N67" s="88">
        <f>N66/O66</f>
        <v>8.2700575558827456</v>
      </c>
      <c r="O67" s="76">
        <f>O66/O66</f>
        <v>1</v>
      </c>
      <c r="P67" s="88">
        <f>P66/S66</f>
        <v>0.70512926954817923</v>
      </c>
      <c r="Q67" s="88">
        <f>Q66/S66</f>
        <v>0.59859190010461116</v>
      </c>
      <c r="R67" s="88">
        <f>R66/S66</f>
        <v>2.5056871959218237E-2</v>
      </c>
      <c r="S67" s="76">
        <f>S66/S66</f>
        <v>1</v>
      </c>
      <c r="T67" s="88">
        <f>T66/S66</f>
        <v>1.1086628032479284</v>
      </c>
      <c r="U67" s="88">
        <f>U66/S66</f>
        <v>0.14039486574896634</v>
      </c>
      <c r="V67" s="88">
        <f>V66/S66</f>
        <v>0.41939126247446989</v>
      </c>
      <c r="W67" s="88">
        <f>W66/AB66</f>
        <v>0.12030390045465422</v>
      </c>
      <c r="X67" s="88">
        <f>X66/AB66</f>
        <v>2.1117492223019861E-2</v>
      </c>
      <c r="Y67" s="88">
        <f>Y66/AB66</f>
        <v>0.61150993060540804</v>
      </c>
      <c r="Z67" s="88">
        <f>Z66/AB66</f>
        <v>1.2117133285474995</v>
      </c>
      <c r="AA67" s="88">
        <f>AA66/AB66</f>
        <v>3.0868628858578606E-2</v>
      </c>
      <c r="AB67" s="76">
        <f>AB66/AB66</f>
        <v>1</v>
      </c>
      <c r="AC67" s="75">
        <f>AC66/AE66</f>
        <v>2.6574234546504909E-2</v>
      </c>
      <c r="AD67" s="75">
        <f>AD66/AE66</f>
        <v>1.1554015020219526E-3</v>
      </c>
      <c r="AE67" s="76">
        <f>AE66/AE66</f>
        <v>1</v>
      </c>
      <c r="AF67" s="75">
        <f>AF66/AE66</f>
        <v>8.0589254766031196E-2</v>
      </c>
      <c r="AG67" s="75">
        <f>AG66/AE66</f>
        <v>2.9751588677065281E-2</v>
      </c>
      <c r="AH67" s="75">
        <f>AH66/AE66</f>
        <v>3.7481224725592144</v>
      </c>
      <c r="AI67" s="88">
        <f>AI66/AE66</f>
        <v>0.2365684575389948</v>
      </c>
      <c r="AJ67" s="77">
        <f>AJ66/AJ66</f>
        <v>1</v>
      </c>
      <c r="AK67" s="75"/>
      <c r="AL67" s="75">
        <f>AL66/AJ66</f>
        <v>4.0072179702569849E-2</v>
      </c>
      <c r="AM67" s="75"/>
      <c r="AN67" s="75">
        <f>AN66/AJ66</f>
        <v>0.99281314168377821</v>
      </c>
      <c r="AO67" s="75">
        <f>AO66/AJ66</f>
        <v>3.3600896023893972E-3</v>
      </c>
      <c r="AP67" s="75">
        <f>AP66/AJ66</f>
        <v>1.1262522556157053E-2</v>
      </c>
      <c r="AQ67" s="88">
        <f>AQ66/AJ66</f>
        <v>0.39456163275465123</v>
      </c>
      <c r="AR67" s="80">
        <f>AR66/AR66</f>
        <v>1</v>
      </c>
      <c r="AS67" s="81">
        <f>AS66/AR66</f>
        <v>0.12585616438356165</v>
      </c>
      <c r="AT67" s="79">
        <f>AT66/AR66</f>
        <v>1.5342465753424657</v>
      </c>
      <c r="AU67" s="91">
        <f>AU66/AR66</f>
        <v>0.52696917808219179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3705</v>
      </c>
      <c r="D68" s="66">
        <f>SUMIF(B3:B61, "North America", D3:D61)</f>
        <v>880</v>
      </c>
      <c r="E68" s="66">
        <f>SUMIF(B3:B61, "North America", E3:E61)</f>
        <v>284</v>
      </c>
      <c r="F68" s="66">
        <f>SUMIF(B3:B61, "North America", F3:F61)</f>
        <v>1548</v>
      </c>
      <c r="G68" s="66">
        <f>SUMIF(B3:B61, "North America", G3:G61)</f>
        <v>5477</v>
      </c>
      <c r="H68" s="66">
        <f>SUMIF(B3:B61, "North America", H3:H61)</f>
        <v>2009</v>
      </c>
      <c r="I68" s="66">
        <f>SUMIF(B3:B61, "North America", I3:I61)</f>
        <v>79</v>
      </c>
      <c r="J68" s="66">
        <f>SUMIF(B3:B61, "North America", J3:J61)</f>
        <v>1192</v>
      </c>
      <c r="K68" s="66">
        <f>SUMIF(B3:B61, "North America", K3:K61)</f>
        <v>199</v>
      </c>
      <c r="L68" s="66">
        <f>SUMIF(B3:B61, "North America", L3:L61)</f>
        <v>1714</v>
      </c>
      <c r="N68" s="66">
        <f>SUMIF(B3:B61, "North America", N3:N61)</f>
        <v>45322.799999999996</v>
      </c>
      <c r="O68" s="66">
        <f>SUMIF(B3:B61, "North America", O3:O61)</f>
        <v>3283</v>
      </c>
      <c r="P68" s="66">
        <f>SUMIF(B3:B61, "North America", P3:P61)</f>
        <v>30521</v>
      </c>
      <c r="Q68" s="66">
        <f>SUMIF(B3:B61, "North America", Q3:Q61)</f>
        <v>36003</v>
      </c>
      <c r="R68" s="66">
        <f>SUMIF(B3:B61, "North America", R3:R61)</f>
        <v>1429</v>
      </c>
      <c r="S68" s="66">
        <f>SUMIF(B3:B61, "North America", S3:S61)</f>
        <v>49779</v>
      </c>
      <c r="T68" s="66">
        <f>SUMIF(B3:B61, "North America", T3:T61)</f>
        <v>78364</v>
      </c>
      <c r="U68" s="66">
        <f>SUMIF(B3:B61, "North America", U3:U61)</f>
        <v>2507</v>
      </c>
      <c r="V68" s="66">
        <f>SUMIF(B3:B61, "North America", V3:V61)</f>
        <v>12896</v>
      </c>
      <c r="W68" s="66">
        <f>SUMIF(B3:B61, "North America", W3:W61)</f>
        <v>2899</v>
      </c>
      <c r="X68" s="66">
        <f>SUMIF(B3:B61, "North America", X3:X61)</f>
        <v>388</v>
      </c>
      <c r="Y68" s="66">
        <f>SUMIF(B3:B61, "North America", Y3:Y61)</f>
        <v>8033</v>
      </c>
      <c r="Z68" s="66">
        <f>SUMIF(B3:B61, "North America", Z3:Z61)</f>
        <v>12741</v>
      </c>
      <c r="AA68" s="68">
        <f>SUMIF(B3:B61, "North America", AA3:AA61)</f>
        <v>412</v>
      </c>
      <c r="AB68" s="68">
        <f>SUMIF(B3:B61, "North America", AB3:AB61)</f>
        <v>12684</v>
      </c>
      <c r="AC68" s="66">
        <f>SUMIF(B3:B61, "North America", AC3:AC61)</f>
        <v>89</v>
      </c>
      <c r="AD68" s="66">
        <f>SUMIF(B3:B61, "North America", AD3:AD61)</f>
        <v>43</v>
      </c>
      <c r="AE68" s="66">
        <f>SUMIF(B3:B61, "North America", AE3:AE61)</f>
        <v>1344</v>
      </c>
      <c r="AF68" s="66">
        <f>SUMIF(B3:B61, "North America", AF3:AF61)</f>
        <v>119</v>
      </c>
      <c r="AG68" s="66">
        <f>SUMIF(B3:B61, "North America", AG3:AG61)</f>
        <v>8</v>
      </c>
      <c r="AH68" s="66">
        <f>SUMIF(B3:B61, "North America", AH3:AH61)</f>
        <v>7342</v>
      </c>
      <c r="AI68" s="68">
        <f>SUMIF(B3:B61, "North America", AI3:AI61)</f>
        <v>171</v>
      </c>
      <c r="AJ68" s="66">
        <f>SUMIF(B3:B61, "North America", AJ3:AJ61)</f>
        <v>18470</v>
      </c>
      <c r="AK68" s="66"/>
      <c r="AL68" s="66">
        <f>SUMIF(B3:B61, "North America", AL3:AL61)</f>
        <v>625</v>
      </c>
      <c r="AM68" s="67"/>
      <c r="AN68" s="66">
        <f>SUMIF(B3:B61, "North America", AN3:AN61)</f>
        <v>28467</v>
      </c>
      <c r="AO68" s="66">
        <f>SUMIF(B3:B61, "North America", AO3:AO61)</f>
        <v>31</v>
      </c>
      <c r="AP68" s="66">
        <f>SUMIF(B3:B61, "North America", AP3:AP61)</f>
        <v>27</v>
      </c>
      <c r="AQ68" s="68">
        <f>SUMIF(B3:B61, "North America", AQ3:AQ61)</f>
        <v>4867</v>
      </c>
      <c r="AR68" s="66">
        <f>SUMIF(B3:B61, "North America", AR3:AR61)</f>
        <v>570</v>
      </c>
      <c r="AS68" s="66">
        <f>SUMIF(B3:B61, "North America", AS3:AS61)</f>
        <v>111</v>
      </c>
      <c r="AT68" s="66">
        <f>SUMIF(B3:B61, "North America", AT3:AT61)</f>
        <v>2192</v>
      </c>
      <c r="AU68" s="68">
        <f>SUMIF(B3:B61, "North America", AU3:AU61)</f>
        <v>989</v>
      </c>
      <c r="AV68" s="84"/>
    </row>
    <row r="69" spans="1:48" ht="16" x14ac:dyDescent="0.2">
      <c r="A69" s="69"/>
      <c r="B69" s="70" t="s">
        <v>96</v>
      </c>
      <c r="C69" s="88">
        <f>C68/D68</f>
        <v>4.2102272727272725</v>
      </c>
      <c r="D69" s="76">
        <f>D68/D68</f>
        <v>1</v>
      </c>
      <c r="E69" s="88">
        <f>E68/D68</f>
        <v>0.32272727272727275</v>
      </c>
      <c r="F69" s="88">
        <f>F68/D68</f>
        <v>1.759090909090909</v>
      </c>
      <c r="G69" s="88">
        <f>G68/H68</f>
        <v>2.7262319561971129</v>
      </c>
      <c r="H69" s="76">
        <f>H68/H68</f>
        <v>1</v>
      </c>
      <c r="I69" s="88">
        <f>I68/H68</f>
        <v>3.9323046291687404E-2</v>
      </c>
      <c r="J69" s="88">
        <f>J68/H68</f>
        <v>0.59333001493280235</v>
      </c>
      <c r="K69" s="88">
        <f>K68/O68</f>
        <v>6.0615290892476394E-2</v>
      </c>
      <c r="L69" s="88">
        <f>L68/O68</f>
        <v>0.52208346024977159</v>
      </c>
      <c r="M69" s="88"/>
      <c r="N69" s="88">
        <f>N68/O68</f>
        <v>13.805300030459945</v>
      </c>
      <c r="O69" s="76">
        <f>O68/O68</f>
        <v>1</v>
      </c>
      <c r="P69" s="88">
        <f>P68/S68</f>
        <v>0.61313003475361094</v>
      </c>
      <c r="Q69" s="88">
        <f>Q68/S68</f>
        <v>0.72325679503405049</v>
      </c>
      <c r="R69" s="88">
        <f>R68/S68</f>
        <v>2.8706884429176963E-2</v>
      </c>
      <c r="S69" s="76">
        <f>S68/S68</f>
        <v>1</v>
      </c>
      <c r="T69" s="88">
        <f>T68/S68</f>
        <v>1.5742381325458528</v>
      </c>
      <c r="U69" s="88">
        <f>U68/S68</f>
        <v>5.0362602703951466E-2</v>
      </c>
      <c r="V69" s="88">
        <f>V68/S68</f>
        <v>0.25906506759878661</v>
      </c>
      <c r="W69" s="88">
        <f>W68/AB68</f>
        <v>0.22855566067486596</v>
      </c>
      <c r="X69" s="88">
        <f>X68/AB68</f>
        <v>3.0589719331441185E-2</v>
      </c>
      <c r="Y69" s="88">
        <f>Y68/AB68</f>
        <v>0.63331756543677076</v>
      </c>
      <c r="Z69" s="88">
        <f>Z68/AB68</f>
        <v>1.0044938505203407</v>
      </c>
      <c r="AA69" s="88">
        <f>AA68/AB68</f>
        <v>3.2481866918953009E-2</v>
      </c>
      <c r="AB69" s="76">
        <f>AB68/AB68</f>
        <v>1</v>
      </c>
      <c r="AC69" s="75">
        <f>AC68/AE68</f>
        <v>6.6220238095238096E-2</v>
      </c>
      <c r="AD69" s="75">
        <f>AD68/AE68</f>
        <v>3.1994047619047616E-2</v>
      </c>
      <c r="AE69" s="76">
        <f>AE68/AE68</f>
        <v>1</v>
      </c>
      <c r="AF69" s="75">
        <f>AF68/AE68</f>
        <v>8.8541666666666671E-2</v>
      </c>
      <c r="AG69" s="75">
        <f>AG68/AE68</f>
        <v>5.9523809523809521E-3</v>
      </c>
      <c r="AH69" s="75">
        <f>AH68/AE68</f>
        <v>5.4627976190476186</v>
      </c>
      <c r="AI69" s="88">
        <f>AI68/AE68</f>
        <v>0.12723214285714285</v>
      </c>
      <c r="AJ69" s="77">
        <f>AJ68/AJ68</f>
        <v>1</v>
      </c>
      <c r="AK69" s="75"/>
      <c r="AL69" s="75">
        <f>AL68/AJ68</f>
        <v>3.3838657282079049E-2</v>
      </c>
      <c r="AM69" s="75"/>
      <c r="AN69" s="75">
        <f>AN68/AJ68</f>
        <v>1.5412560909583108</v>
      </c>
      <c r="AO69" s="75">
        <f>AO68/AJ68</f>
        <v>1.6783974011911208E-3</v>
      </c>
      <c r="AP69" s="75">
        <f>AP68/AJ68</f>
        <v>1.4618299945858147E-3</v>
      </c>
      <c r="AQ69" s="88">
        <f>AQ68/AJ68</f>
        <v>0.26350839198700593</v>
      </c>
      <c r="AR69" s="80">
        <f>AR68/AR68</f>
        <v>1</v>
      </c>
      <c r="AS69" s="81">
        <f>AS68/AR68</f>
        <v>0.19473684210526315</v>
      </c>
      <c r="AT69" s="79">
        <f>AT68/AR68</f>
        <v>3.8456140350877193</v>
      </c>
      <c r="AU69" s="91">
        <f>AU68/AR68</f>
        <v>1.7350877192982457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167</v>
      </c>
      <c r="D70" s="66">
        <f>SUMIF(B3:B61, "South America", D3:D61)</f>
        <v>52</v>
      </c>
      <c r="E70" s="66">
        <f>SUMIF(B3:B61, "South America", E3:E61)</f>
        <v>20</v>
      </c>
      <c r="F70" s="66">
        <f>SUMIF(B3:B61, "South America", F3:F61)</f>
        <v>177</v>
      </c>
      <c r="G70" s="66">
        <f>SUMIF(B3:B61, "South America", G3:G61)</f>
        <v>515</v>
      </c>
      <c r="H70" s="66">
        <f>SUMIF(B3:B61, "South America", H3:H61)</f>
        <v>162</v>
      </c>
      <c r="I70" s="66">
        <f>SUMIF(B3:B61, "South America", I3:I61)</f>
        <v>8</v>
      </c>
      <c r="J70" s="66">
        <f>SUMIF(B3:B61, "South America", J3:J61)</f>
        <v>214</v>
      </c>
      <c r="K70" s="66">
        <f>SUMIF(B3:B61, "South America", K3:K61)</f>
        <v>38</v>
      </c>
      <c r="L70" s="66">
        <f>SUMIF(B3:B61, "South America", L3:L61)</f>
        <v>120</v>
      </c>
      <c r="N70" s="66">
        <f>SUMIF(B3:B61, "South America", N3:N61)</f>
        <v>5611.1999999999989</v>
      </c>
      <c r="O70" s="66">
        <f>SUMIF(B3:B61, "South America", O3:O61)</f>
        <v>520</v>
      </c>
      <c r="P70" s="66">
        <f>SUMIF(B3:B61, "South America", P3:P61)</f>
        <v>3124</v>
      </c>
      <c r="Q70" s="66">
        <f>SUMIF(B3:B61, "South America", Q3:Q61)</f>
        <v>1529</v>
      </c>
      <c r="R70" s="66">
        <f>SUMIF(B3:B61, "South America", R3:R61)</f>
        <v>121</v>
      </c>
      <c r="S70" s="66">
        <f>SUMIF(B3:B61, "South America", S3:S61)</f>
        <v>6633</v>
      </c>
      <c r="T70" s="66">
        <f>SUMIF(B3:B61, "South America", T3:T61)</f>
        <v>7084</v>
      </c>
      <c r="U70" s="66">
        <f>SUMIF(B3:B61, "South America", U3:U61)</f>
        <v>162</v>
      </c>
      <c r="V70" s="66">
        <f>SUMIF(B3:B61, "South America", V3:V61)</f>
        <v>1973</v>
      </c>
      <c r="W70" s="66">
        <f>SUMIF(B3:B61, "South America", W3:W61)</f>
        <v>196</v>
      </c>
      <c r="X70" s="66">
        <f>SUMIF(B3:B61, "South America", X3:X61)</f>
        <v>22</v>
      </c>
      <c r="Y70" s="66">
        <f>SUMIF(B3:B61, "South America", Y3:Y61)</f>
        <v>1295</v>
      </c>
      <c r="Z70" s="66">
        <f>SUMIF(B3:B61, "South America", Z3:Z61)</f>
        <v>2675</v>
      </c>
      <c r="AA70" s="68">
        <f>SUMIF(B3:B61, "South America", AA3:AA61)</f>
        <v>32</v>
      </c>
      <c r="AB70" s="68">
        <f>SUMIF(B3:B61, "South America", AB3:AB61)</f>
        <v>1874</v>
      </c>
      <c r="AC70" s="66">
        <f>SUMIF(B3:B61, "South America", AC3:AC61)</f>
        <v>5</v>
      </c>
      <c r="AD70" s="66">
        <f>SUMIF(B3:B61, "South America", AD3:AD61)</f>
        <v>0</v>
      </c>
      <c r="AE70" s="66">
        <f>SUMIF(B3:B61, "South America", AE3:AE61)</f>
        <v>197</v>
      </c>
      <c r="AF70" s="66">
        <f>SUMIF(B3:B61, "South America", AF3:AF61)</f>
        <v>40</v>
      </c>
      <c r="AG70" s="66">
        <f>SUMIF(B3:B61, "South America", AG3:AG61)</f>
        <v>3</v>
      </c>
      <c r="AH70" s="66">
        <f>SUMIF(B3:B61, "South America", AH3:AH61)</f>
        <v>1130</v>
      </c>
      <c r="AI70" s="68">
        <f>SUMIF(B3:B61, "South America", AI3:AI61)</f>
        <v>85</v>
      </c>
      <c r="AJ70" s="66">
        <f>SUMIF(B3:B61, "South America", AJ3:AJ61)</f>
        <v>3476</v>
      </c>
      <c r="AK70" s="66"/>
      <c r="AL70" s="66">
        <f>SUMIF(B3:B61, "South America", AL3:AL61)</f>
        <v>185</v>
      </c>
      <c r="AM70" s="67"/>
      <c r="AN70" s="66">
        <f>SUMIF(B3:B61, "South America", AN3:AN61)</f>
        <v>4266</v>
      </c>
      <c r="AO70" s="66">
        <f>SUMIF(B3:B61, "South America", AO3:AO61)</f>
        <v>7</v>
      </c>
      <c r="AP70" s="66">
        <f>SUMIF(B3:B61, "South America", AP3:AP61)</f>
        <v>6</v>
      </c>
      <c r="AQ70" s="68">
        <f>SUMIF(B3:B61, "South America", AQ3:AQ61)</f>
        <v>732</v>
      </c>
      <c r="AR70" s="66">
        <f>SUMIF(B3:B61, "South America", AR3:AR61)</f>
        <v>406</v>
      </c>
      <c r="AS70" s="66">
        <f>SUMIF(B3:B61, "South America", AS3:AS61)</f>
        <v>9</v>
      </c>
      <c r="AT70" s="66">
        <f>SUMIF(B3:B61, "South America", AT3:AT61)</f>
        <v>910</v>
      </c>
      <c r="AU70" s="68">
        <f>SUMIF(B3:B61, "South America", AU3:AU61)</f>
        <v>103</v>
      </c>
      <c r="AV70" s="84"/>
    </row>
    <row r="71" spans="1:48" ht="16" x14ac:dyDescent="0.2">
      <c r="A71" s="63"/>
      <c r="B71" s="70" t="s">
        <v>96</v>
      </c>
      <c r="C71" s="88">
        <f>C70/D70</f>
        <v>3.2115384615384617</v>
      </c>
      <c r="D71" s="76">
        <f>D70/D70</f>
        <v>1</v>
      </c>
      <c r="E71" s="88">
        <f>E70/D70</f>
        <v>0.38461538461538464</v>
      </c>
      <c r="F71" s="88">
        <f>F70/D70</f>
        <v>3.4038461538461537</v>
      </c>
      <c r="G71" s="88">
        <f>G70/H70</f>
        <v>3.1790123456790123</v>
      </c>
      <c r="H71" s="76">
        <f>H70/H70</f>
        <v>1</v>
      </c>
      <c r="I71" s="88">
        <f>I70/H70</f>
        <v>4.9382716049382713E-2</v>
      </c>
      <c r="J71" s="88">
        <f>J70/H70</f>
        <v>1.3209876543209877</v>
      </c>
      <c r="K71" s="88">
        <f>K70/O70</f>
        <v>7.3076923076923081E-2</v>
      </c>
      <c r="L71" s="88">
        <f>L70/O70</f>
        <v>0.23076923076923078</v>
      </c>
      <c r="M71" s="88"/>
      <c r="N71" s="88">
        <f>N70/O70</f>
        <v>10.790769230769229</v>
      </c>
      <c r="O71" s="76">
        <f>O70/O70</f>
        <v>1</v>
      </c>
      <c r="P71" s="88">
        <f>P70/S70</f>
        <v>0.47097844112769488</v>
      </c>
      <c r="Q71" s="88">
        <f>Q70/S70</f>
        <v>0.23051409618573798</v>
      </c>
      <c r="R71" s="88">
        <f>R70/S70</f>
        <v>1.824212271973466E-2</v>
      </c>
      <c r="S71" s="76">
        <f>S70/S70</f>
        <v>1</v>
      </c>
      <c r="T71" s="88">
        <f>T70/S70</f>
        <v>1.0679933665008292</v>
      </c>
      <c r="U71" s="88">
        <f>U70/S70</f>
        <v>2.4423337856173677E-2</v>
      </c>
      <c r="V71" s="88">
        <f>V70/S70</f>
        <v>0.29745213327302877</v>
      </c>
      <c r="W71" s="88">
        <f>W70/AB70</f>
        <v>0.10458911419423693</v>
      </c>
      <c r="X71" s="88">
        <f>X70/AB70</f>
        <v>1.1739594450373533E-2</v>
      </c>
      <c r="Y71" s="88">
        <f>Y70/AB70</f>
        <v>0.69103521878335117</v>
      </c>
      <c r="Z71" s="88">
        <f>Z70/AB70</f>
        <v>1.4274279615795091</v>
      </c>
      <c r="AA71" s="88">
        <f>AA70/AB70</f>
        <v>1.7075773745997867E-2</v>
      </c>
      <c r="AB71" s="76">
        <f>AB70/AB70</f>
        <v>1</v>
      </c>
      <c r="AC71" s="75">
        <f>AC70/AE70</f>
        <v>2.5380710659898477E-2</v>
      </c>
      <c r="AD71" s="75">
        <f>AD70/AE70</f>
        <v>0</v>
      </c>
      <c r="AE71" s="76">
        <f>AE70/AE70</f>
        <v>1</v>
      </c>
      <c r="AF71" s="75">
        <f>AF70/AE70</f>
        <v>0.20304568527918782</v>
      </c>
      <c r="AG71" s="75">
        <f>AG70/AE70</f>
        <v>1.5228426395939087E-2</v>
      </c>
      <c r="AH71" s="75">
        <f>AH70/AE70</f>
        <v>5.7360406091370555</v>
      </c>
      <c r="AI71" s="88">
        <f>AI70/AE70</f>
        <v>0.43147208121827413</v>
      </c>
      <c r="AJ71" s="77">
        <f>AJ70/AJ70</f>
        <v>1</v>
      </c>
      <c r="AK71" s="75"/>
      <c r="AL71" s="75">
        <f>AL70/AJ70</f>
        <v>5.3222094361334869E-2</v>
      </c>
      <c r="AM71" s="75"/>
      <c r="AN71" s="75">
        <f>AN70/AJ70</f>
        <v>1.2272727272727273</v>
      </c>
      <c r="AO71" s="75">
        <f>AO70/AJ70</f>
        <v>2.0138089758342925E-3</v>
      </c>
      <c r="AP71" s="75">
        <f>AP70/AJ70</f>
        <v>1.7261219792865361E-3</v>
      </c>
      <c r="AQ71" s="88">
        <f>AQ70/AJ70</f>
        <v>0.21058688147295743</v>
      </c>
      <c r="AR71" s="80">
        <f>AR70/AR70</f>
        <v>1</v>
      </c>
      <c r="AS71" s="81">
        <f>AS70/AR70</f>
        <v>2.2167487684729065E-2</v>
      </c>
      <c r="AT71" s="79">
        <f>AT70/AR70</f>
        <v>2.2413793103448274</v>
      </c>
      <c r="AU71" s="91">
        <f>AU70/AR70</f>
        <v>0.2536945812807882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864</v>
      </c>
      <c r="E72" s="66">
        <f>SUMIF(B3:B61, "Asia &amp; Pacific", E3:E61)</f>
        <v>180</v>
      </c>
      <c r="F72" s="66">
        <f>SUMIF(B3:B61, "Asia &amp; Pacific", F3:F61)</f>
        <v>964</v>
      </c>
      <c r="G72" s="66">
        <f>SUMIF(B3:B61, "Asia &amp; Pacific", G3:G61)</f>
        <v>5529</v>
      </c>
      <c r="H72" s="66">
        <f>SUMIF(B3:B61, "Asia &amp; Pacific", H3:H61)</f>
        <v>2434</v>
      </c>
      <c r="I72" s="66">
        <f>SUMIF(B3:B61, "Asia &amp; Pacific", I3:I61)</f>
        <v>48</v>
      </c>
      <c r="J72" s="66">
        <f>SUMIF(B3:B61, "Asia &amp; Pacific", J3:J61)</f>
        <v>1757</v>
      </c>
      <c r="K72" s="66">
        <f>SUMIF(B3:B61, "Asia &amp; Pacific", K3:K61)</f>
        <v>152</v>
      </c>
      <c r="L72" s="66">
        <f>SUMIF(B3:B61, "Asia &amp; Pacific", L3:L61)</f>
        <v>1589</v>
      </c>
      <c r="N72" s="66">
        <f>SUMIF(B3:B61, "Asia &amp; Pacific", N3:N61)</f>
        <v>46206.000000000007</v>
      </c>
      <c r="O72" s="66">
        <f>SUMIF(B3:B61, "Asia &amp; Pacific", O3:O61)</f>
        <v>4454</v>
      </c>
      <c r="P72" s="66">
        <f>SUMIF(B3:B61, "Asia &amp; Pacific", P3:P61)</f>
        <v>24590</v>
      </c>
      <c r="Q72" s="66">
        <f>SUMIF(B3:B61, "Asia &amp; Pacific", Q3:Q61)</f>
        <v>16981</v>
      </c>
      <c r="R72" s="66">
        <f>SUMIF(B3:B61, "Asia &amp; Pacific", R3:R61)</f>
        <v>707</v>
      </c>
      <c r="S72" s="66">
        <f>SUMIF(B3:B61, "Asia &amp; Pacific", S3:S61)</f>
        <v>57693</v>
      </c>
      <c r="T72" s="66">
        <f>SUMIF(B3:B61, "Asia &amp; Pacific", T3:T61)</f>
        <v>43558</v>
      </c>
      <c r="U72" s="66">
        <f>SUMIF(B3:B61, "Asia &amp; Pacific", U3:U61)</f>
        <v>667</v>
      </c>
      <c r="V72" s="66">
        <f>SUMIF(B3:B61, "Asia &amp; Pacific", V3:V61)</f>
        <v>10216</v>
      </c>
      <c r="W72" s="66">
        <f>SUMIF(B3:B61, "Asia &amp; Pacific", W3:W61)</f>
        <v>2260</v>
      </c>
      <c r="X72" s="66">
        <f>SUMIF(B3:B61, "Asia &amp; Pacific", X3:X61)</f>
        <v>499</v>
      </c>
      <c r="Y72" s="66">
        <f>SUMIF(B3:B61, "Asia &amp; Pacific", Y3:Y61)</f>
        <v>11548</v>
      </c>
      <c r="Z72" s="66">
        <f>SUMIF(B3:B61, "Asia &amp; Pacific", Z3:Z61)</f>
        <v>26238</v>
      </c>
      <c r="AA72" s="68">
        <f>SUMIF(B3:B61, "Asia &amp; Pacific", AA3:AA61)</f>
        <v>346</v>
      </c>
      <c r="AB72" s="68">
        <f>SUMIF(B3:B61, "Asia &amp; Pacific", AB3:AB61)</f>
        <v>10361</v>
      </c>
      <c r="AC72" s="66">
        <f>SUMIF(B3:B61, "Asia &amp; Pacific", AC3:AC61)</f>
        <v>70</v>
      </c>
      <c r="AD72" s="66">
        <f>SUMIF(B3:B61, "Asia &amp; Pacific", AD3:AD61)</f>
        <v>29</v>
      </c>
      <c r="AE72" s="66">
        <f>SUMIF(B3:B61, "Asia &amp; Pacific", AE3:AE61)</f>
        <v>1682</v>
      </c>
      <c r="AF72" s="66">
        <f>SUMIF(B3:B61, "Asia &amp; Pacific", AF3:AF61)</f>
        <v>76</v>
      </c>
      <c r="AG72" s="66">
        <f>SUMIF(B3:B61, "Asia &amp; Pacific", AG3:AG61)</f>
        <v>6</v>
      </c>
      <c r="AH72" s="66">
        <f>SUMIF(B3:B61, "Asia &amp; Pacific", AH3:AH61)</f>
        <v>9666</v>
      </c>
      <c r="AI72" s="68">
        <f>SUMIF(B3:B61, "Asia &amp; Pacific", AI3:AI61)</f>
        <v>82</v>
      </c>
      <c r="AJ72" s="66">
        <f>SUMIF(B3:B61, "Asia &amp; Pacific", AJ3:AJ61)</f>
        <v>23135</v>
      </c>
      <c r="AK72" s="66"/>
      <c r="AL72" s="66">
        <f>SUMIF(B3:B61, "Asia &amp; Pacific", AL3:AL61)</f>
        <v>677</v>
      </c>
      <c r="AM72" s="67"/>
      <c r="AN72" s="66">
        <f>SUMIF(B3:B61, "Asia &amp; Pacific", AN3:AN61)</f>
        <v>24665</v>
      </c>
      <c r="AO72" s="66">
        <f>SUMIF(B3:B61, "Asia &amp; Pacific", AO3:AO61)</f>
        <v>42</v>
      </c>
      <c r="AP72" s="66">
        <f>SUMIF(B3:B61, "Asia &amp; Pacific", AP3:AP61)</f>
        <v>57</v>
      </c>
      <c r="AQ72" s="68">
        <f>SUMIF(B3:B61, "Asia &amp; Pacific", AQ3:AQ61)</f>
        <v>5387</v>
      </c>
      <c r="AR72" s="66">
        <f>SUMIF(B3:B61, "Asia &amp; Pacific", AR3:AR61)</f>
        <v>3634</v>
      </c>
      <c r="AS72" s="66">
        <f>SUMIF(B3:B61, "Asia &amp; Pacific", AS3:AS61)</f>
        <v>82</v>
      </c>
      <c r="AT72" s="66">
        <f>SUMIF(B3:B61, "Asia &amp; Pacific", AT3:AT61)</f>
        <v>5148</v>
      </c>
      <c r="AU72" s="68">
        <f>SUMIF(B3:B61, "Asia &amp; Pacific", AU3:AU61)</f>
        <v>722</v>
      </c>
    </row>
    <row r="73" spans="1:48" ht="16" x14ac:dyDescent="0.2">
      <c r="A73" s="63"/>
      <c r="B73" s="70" t="s">
        <v>96</v>
      </c>
      <c r="C73" s="88">
        <f>C72/D72</f>
        <v>3.0324074074074074</v>
      </c>
      <c r="D73" s="76">
        <f>D72/D72</f>
        <v>1</v>
      </c>
      <c r="E73" s="88">
        <f>E72/D72</f>
        <v>0.20833333333333334</v>
      </c>
      <c r="F73" s="88">
        <f>F72/D72</f>
        <v>1.1157407407407407</v>
      </c>
      <c r="G73" s="88">
        <f>G72/H72</f>
        <v>2.2715694330320462</v>
      </c>
      <c r="H73" s="76">
        <f>H72/H72</f>
        <v>1</v>
      </c>
      <c r="I73" s="88">
        <f>I72/H72</f>
        <v>1.972062448644207E-2</v>
      </c>
      <c r="J73" s="88">
        <f>J72/H72</f>
        <v>0.72185702547247332</v>
      </c>
      <c r="K73" s="88">
        <f>K72/O72</f>
        <v>3.4126627750336778E-2</v>
      </c>
      <c r="L73" s="88">
        <f>L72/O72</f>
        <v>0.35675797036371798</v>
      </c>
      <c r="M73" s="88"/>
      <c r="N73" s="88">
        <f>N72/O72</f>
        <v>10.374045801526719</v>
      </c>
      <c r="O73" s="76">
        <f>O72/O72</f>
        <v>1</v>
      </c>
      <c r="P73" s="88">
        <f>P72/S72</f>
        <v>0.42622155200804257</v>
      </c>
      <c r="Q73" s="88">
        <f>Q72/S72</f>
        <v>0.29433380132771741</v>
      </c>
      <c r="R73" s="88">
        <f>R72/S72</f>
        <v>1.2254519612431318E-2</v>
      </c>
      <c r="S73" s="76">
        <f>S72/S72</f>
        <v>1</v>
      </c>
      <c r="T73" s="88">
        <f>T72/S72</f>
        <v>0.75499627337805275</v>
      </c>
      <c r="U73" s="88">
        <f>U72/S72</f>
        <v>1.1561194598998145E-2</v>
      </c>
      <c r="V73" s="88">
        <f>V72/S72</f>
        <v>0.17707520843083216</v>
      </c>
      <c r="W73" s="88">
        <f>W72/AB72</f>
        <v>0.21812566354598978</v>
      </c>
      <c r="X73" s="88">
        <f>X72/AB72</f>
        <v>4.8161374384711901E-2</v>
      </c>
      <c r="Y73" s="88">
        <f>Y72/AB72</f>
        <v>1.1145642312518096</v>
      </c>
      <c r="Z73" s="88">
        <f>Z72/AB72</f>
        <v>2.5323810443007431</v>
      </c>
      <c r="AA73" s="88">
        <f>AA72/AB72</f>
        <v>3.339445999420905E-2</v>
      </c>
      <c r="AB73" s="76">
        <f>AB72/AB72</f>
        <v>1</v>
      </c>
      <c r="AC73" s="75">
        <f>AC72/AE72</f>
        <v>4.1617122473246136E-2</v>
      </c>
      <c r="AD73" s="75">
        <f>AD72/AE72</f>
        <v>1.7241379310344827E-2</v>
      </c>
      <c r="AE73" s="76">
        <f>AE72/AE72</f>
        <v>1</v>
      </c>
      <c r="AF73" s="75">
        <f>AF72/AE72</f>
        <v>4.5184304399524373E-2</v>
      </c>
      <c r="AG73" s="75">
        <f>AG72/AE72</f>
        <v>3.5671819262782403E-3</v>
      </c>
      <c r="AH73" s="75">
        <f>AH72/AE72</f>
        <v>5.7467300832342447</v>
      </c>
      <c r="AI73" s="88">
        <f>AI72/AE72</f>
        <v>4.8751486325802618E-2</v>
      </c>
      <c r="AJ73" s="77">
        <f>AJ72/AJ72</f>
        <v>1</v>
      </c>
      <c r="AK73" s="75"/>
      <c r="AL73" s="75">
        <f>AL72/AJ72</f>
        <v>2.9263021396153013E-2</v>
      </c>
      <c r="AM73" s="75"/>
      <c r="AN73" s="75">
        <f>AN72/AJ72</f>
        <v>1.0661335638642748</v>
      </c>
      <c r="AO73" s="75">
        <f>AO72/AJ72</f>
        <v>1.8154311649016641E-3</v>
      </c>
      <c r="AP73" s="75">
        <f>AP72/AJ72</f>
        <v>2.4637994380808299E-3</v>
      </c>
      <c r="AQ73" s="88">
        <f>AQ72/AJ72</f>
        <v>0.23285065917441106</v>
      </c>
      <c r="AR73" s="80">
        <f>AR72/AR72</f>
        <v>1</v>
      </c>
      <c r="AS73" s="81">
        <f>AS72/AR72</f>
        <v>2.2564667033571822E-2</v>
      </c>
      <c r="AT73" s="79">
        <f>AT72/AR72</f>
        <v>1.4166208035222896</v>
      </c>
      <c r="AU73" s="91">
        <f>AU72/AR72</f>
        <v>0.19867914144193727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134</v>
      </c>
      <c r="D74" s="66">
        <f>SUMIF(B3:B61, "Africa", D3:D61)</f>
        <v>64</v>
      </c>
      <c r="E74" s="66">
        <f>SUMIF(B3:B61, "Africa", E3:E61)</f>
        <v>23</v>
      </c>
      <c r="F74" s="66">
        <f>SUMIF(B3:B61, "Africa", F3:F61)</f>
        <v>70</v>
      </c>
      <c r="G74" s="66">
        <f>SUMIF(B3:B61, "Africa", G3:G61)</f>
        <v>388</v>
      </c>
      <c r="H74" s="66">
        <f>SUMIF(B3:B61, "Africa", H3:H61)</f>
        <v>121</v>
      </c>
      <c r="I74" s="66">
        <f>SUMIF(B3:B61, "Africa", I3:I61)</f>
        <v>1</v>
      </c>
      <c r="J74" s="66">
        <f>SUMIF(B3:B61, "Africa", J3:J61)</f>
        <v>45</v>
      </c>
      <c r="K74" s="66">
        <f>SUMIF(B3:B61, "Africa", K3:K61)</f>
        <v>5</v>
      </c>
      <c r="L74" s="66">
        <f>SUMIF(B3:B61, "Africa", L3:L61)</f>
        <v>59</v>
      </c>
      <c r="N74" s="66">
        <f>SUMIF(B3:B61, "Africa", N3:N61)</f>
        <v>2930.3999999999996</v>
      </c>
      <c r="O74" s="66">
        <f>SUMIF(B3:B61, "Africa", O3:O61)</f>
        <v>235</v>
      </c>
      <c r="P74" s="66">
        <f>SUMIF(B3:B61, "Africa", P3:P61)</f>
        <v>2145</v>
      </c>
      <c r="Q74" s="66">
        <f>SUMIF(B3:B61, "Africa", Q3:Q61)</f>
        <v>657</v>
      </c>
      <c r="R74" s="66">
        <f>SUMIF(B3:B61, "Africa", R3:R61)</f>
        <v>52</v>
      </c>
      <c r="S74" s="66">
        <f>SUMIF(B3:B61, "Africa", S3:S61)</f>
        <v>3588</v>
      </c>
      <c r="T74" s="66">
        <f>SUMIF(B3:B61, "Africa", T3:T61)</f>
        <v>2127</v>
      </c>
      <c r="U74" s="66">
        <f>SUMIF(B3:B61, "Africa", U3:U61)</f>
        <v>47</v>
      </c>
      <c r="V74" s="66">
        <f>SUMIF(B3:B61, "Africa", V3:V61)</f>
        <v>744</v>
      </c>
      <c r="W74" s="66">
        <f>SUMIF(B3:B61, "Africa", W3:W61)</f>
        <v>81</v>
      </c>
      <c r="X74" s="66">
        <f>SUMIF(B3:B61, "Africa", X3:X61)</f>
        <v>23</v>
      </c>
      <c r="Y74" s="66">
        <f>SUMIF(B3:B61, "Africa", Y3:Y61)</f>
        <v>456</v>
      </c>
      <c r="Z74" s="66">
        <f>SUMIF(B3:B61, "Africa", Z3:Z61)</f>
        <v>1500</v>
      </c>
      <c r="AA74" s="68">
        <f>SUMIF(B3:B61, "Africa", AA3:AA61)</f>
        <v>11</v>
      </c>
      <c r="AB74" s="68">
        <f>SUMIF(B3:B61, "Africa", AB3:AB61)</f>
        <v>809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163</v>
      </c>
      <c r="AF74" s="66">
        <f>SUMIF(B3:B61, "Africa", AF3:AF61)</f>
        <v>24</v>
      </c>
      <c r="AG74" s="66">
        <f>SUMIF(B3:B61, "Africa", AG3:AG61)</f>
        <v>4</v>
      </c>
      <c r="AH74" s="66">
        <f>SUMIF(B3:B61, "Africa", AH3:AH61)</f>
        <v>575</v>
      </c>
      <c r="AI74" s="68">
        <f>SUMIF(B3:B61, "Africa", AI3:AI61)</f>
        <v>18</v>
      </c>
      <c r="AJ74" s="66">
        <f>SUMIF(B3:B61, "Africa", AJ3:AJ61)</f>
        <v>2176</v>
      </c>
      <c r="AK74" s="66"/>
      <c r="AL74" s="66">
        <f>SUMIF(B3:B61, "Africa", AL3:AL61)</f>
        <v>70</v>
      </c>
      <c r="AM74" s="67"/>
      <c r="AN74" s="66">
        <f>SUMIF(B3:B61, "Africa", AN3:AN61)</f>
        <v>1467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487</v>
      </c>
      <c r="AR74" s="66">
        <f>SUMIF(B3:B61, "Africa", AR3:AR61)</f>
        <v>236</v>
      </c>
      <c r="AS74" s="66">
        <f>SUMIF(B3:B61, "Africa", AS3:AS61)</f>
        <v>15</v>
      </c>
      <c r="AT74" s="66">
        <f>SUMIF(B3:B61, "Africa", AT3:AT61)</f>
        <v>282</v>
      </c>
      <c r="AU74" s="68">
        <f>SUMIF(B3:B61, "Africa", AU3:AU61)</f>
        <v>151</v>
      </c>
    </row>
    <row r="75" spans="1:48" ht="16" x14ac:dyDescent="0.2">
      <c r="A75" s="63"/>
      <c r="B75" s="70" t="s">
        <v>96</v>
      </c>
      <c r="C75" s="88">
        <f>C74/D74</f>
        <v>2.09375</v>
      </c>
      <c r="D75" s="76">
        <f>D74/D74</f>
        <v>1</v>
      </c>
      <c r="E75" s="88">
        <f>E74/D74</f>
        <v>0.359375</v>
      </c>
      <c r="F75" s="88">
        <f>F74/D74</f>
        <v>1.09375</v>
      </c>
      <c r="G75" s="88">
        <f>G74/H74</f>
        <v>3.2066115702479339</v>
      </c>
      <c r="H75" s="76">
        <f>H74/H74</f>
        <v>1</v>
      </c>
      <c r="I75" s="88">
        <f>I74/H74</f>
        <v>8.2644628099173556E-3</v>
      </c>
      <c r="J75" s="88">
        <f>J74/H74</f>
        <v>0.37190082644628097</v>
      </c>
      <c r="K75" s="88">
        <f>K74/O74</f>
        <v>2.1276595744680851E-2</v>
      </c>
      <c r="L75" s="88">
        <f>L74/O74</f>
        <v>0.25106382978723402</v>
      </c>
      <c r="M75" s="88"/>
      <c r="N75" s="88">
        <f>N74/O74</f>
        <v>12.469787234042551</v>
      </c>
      <c r="O75" s="76">
        <f>O74/O74</f>
        <v>1</v>
      </c>
      <c r="P75" s="88">
        <f>P74/S74</f>
        <v>0.59782608695652173</v>
      </c>
      <c r="Q75" s="88">
        <f>Q74/S74</f>
        <v>0.18311036789297658</v>
      </c>
      <c r="R75" s="88">
        <f>R74/S74</f>
        <v>1.4492753623188406E-2</v>
      </c>
      <c r="S75" s="76">
        <f>S74/S74</f>
        <v>1</v>
      </c>
      <c r="T75" s="88">
        <f>T74/S74</f>
        <v>0.59280936454849498</v>
      </c>
      <c r="U75" s="88">
        <f>U74/S74</f>
        <v>1.3099219620958752E-2</v>
      </c>
      <c r="V75" s="88">
        <f>V74/S74</f>
        <v>0.20735785953177258</v>
      </c>
      <c r="W75" s="88">
        <f>W74/AB74</f>
        <v>0.10012360939431397</v>
      </c>
      <c r="X75" s="88">
        <f>X74/AB74</f>
        <v>2.843016069221261E-2</v>
      </c>
      <c r="Y75" s="88">
        <f>Y74/AB74</f>
        <v>0.56365883807169348</v>
      </c>
      <c r="Z75" s="88">
        <f>Z74/AB74</f>
        <v>1.854140914709518</v>
      </c>
      <c r="AA75" s="88">
        <f>AA74/AB74</f>
        <v>1.3597033374536464E-2</v>
      </c>
      <c r="AB75" s="76">
        <f>AB74/AB74</f>
        <v>1</v>
      </c>
      <c r="AC75" s="75">
        <f>AC74/AE74</f>
        <v>2.4539877300613498E-2</v>
      </c>
      <c r="AD75" s="75">
        <f>AD74/AE74</f>
        <v>0</v>
      </c>
      <c r="AE75" s="76">
        <f>AE74/AE74</f>
        <v>1</v>
      </c>
      <c r="AF75" s="75">
        <f>AF74/AE74</f>
        <v>0.14723926380368099</v>
      </c>
      <c r="AG75" s="75">
        <f>AG74/AE74</f>
        <v>2.4539877300613498E-2</v>
      </c>
      <c r="AH75" s="75">
        <f>AH74/AE74</f>
        <v>3.5276073619631902</v>
      </c>
      <c r="AI75" s="88">
        <f>AI74/AE74</f>
        <v>0.11042944785276074</v>
      </c>
      <c r="AJ75" s="77">
        <f>AJ74/AJ74</f>
        <v>1</v>
      </c>
      <c r="AK75" s="75"/>
      <c r="AL75" s="75">
        <f>AL74/AJ74</f>
        <v>3.216911764705882E-2</v>
      </c>
      <c r="AM75" s="75"/>
      <c r="AN75" s="75">
        <f>AN74/AJ74</f>
        <v>0.67417279411764708</v>
      </c>
      <c r="AO75" s="75">
        <f>AO74/AJ74</f>
        <v>3.2169117647058822E-3</v>
      </c>
      <c r="AP75" s="75">
        <f>AP74/AJ74</f>
        <v>1.838235294117647E-3</v>
      </c>
      <c r="AQ75" s="88">
        <f>AQ74/AJ74</f>
        <v>0.22380514705882354</v>
      </c>
      <c r="AR75" s="80">
        <f>AR74/AR74</f>
        <v>1</v>
      </c>
      <c r="AS75" s="81">
        <f>AS74/AR74</f>
        <v>6.3559322033898302E-2</v>
      </c>
      <c r="AT75" s="79">
        <f>AT74/AR74</f>
        <v>1.1949152542372881</v>
      </c>
      <c r="AU75" s="91">
        <f>AU74/AR74</f>
        <v>0.63983050847457623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1.3604651162790697</v>
      </c>
      <c r="D77" s="80">
        <f>D57/D57</f>
        <v>1</v>
      </c>
      <c r="E77" s="79">
        <f>E57/D57</f>
        <v>0.16279069767441862</v>
      </c>
      <c r="F77" s="79">
        <f>F57/D57</f>
        <v>0.87209302325581395</v>
      </c>
      <c r="G77" s="79">
        <f>G57/H57</f>
        <v>2</v>
      </c>
      <c r="H77" s="80">
        <f>H57/H57</f>
        <v>1</v>
      </c>
      <c r="I77" s="79">
        <f>I57/H57</f>
        <v>5.434782608695652E-2</v>
      </c>
      <c r="J77" s="79">
        <f>J57/H57</f>
        <v>0.29347826086956524</v>
      </c>
      <c r="K77" s="79">
        <f>K57/O57</f>
        <v>5.5555555555555552E-2</v>
      </c>
      <c r="L77" s="79">
        <f>L57/O57</f>
        <v>0.29738562091503268</v>
      </c>
      <c r="N77" s="79">
        <f>N57/O57</f>
        <v>7.6019607843137251</v>
      </c>
      <c r="O77" s="76">
        <f>O57/O57</f>
        <v>1</v>
      </c>
      <c r="P77" s="88">
        <f>P57/S57</f>
        <v>0.89824082499241731</v>
      </c>
      <c r="Q77" s="88">
        <f>Q57/S57</f>
        <v>0.77434030937215648</v>
      </c>
      <c r="R77" s="88">
        <f>R57/S57</f>
        <v>2.7449196239005155E-2</v>
      </c>
      <c r="S77" s="88">
        <f>S57/S57</f>
        <v>1</v>
      </c>
      <c r="T77" s="88">
        <f>T57/S57</f>
        <v>1.3682135274491962</v>
      </c>
      <c r="U77" s="88">
        <f>U57/S57</f>
        <v>5.2016985138004249E-2</v>
      </c>
      <c r="V77" s="88">
        <f>V57/S57</f>
        <v>0.38747346072186839</v>
      </c>
      <c r="W77" s="79">
        <f>W57/AB57</f>
        <v>0.16184971098265896</v>
      </c>
      <c r="X77" s="79">
        <f>X57/AB57</f>
        <v>3.4682080924855488E-2</v>
      </c>
      <c r="Y77" s="79">
        <f>Y57/AB57</f>
        <v>0.70664739884393069</v>
      </c>
      <c r="Z77" s="88">
        <f>Z57/AB57</f>
        <v>1.2463872832369942</v>
      </c>
      <c r="AA77" s="89">
        <f>AA57/AB57</f>
        <v>5.5635838150289017E-2</v>
      </c>
      <c r="AB77" s="76">
        <f>AB57/AB57</f>
        <v>1</v>
      </c>
      <c r="AC77" s="79">
        <f>AC57/AE57</f>
        <v>0.16216216216216217</v>
      </c>
      <c r="AD77" s="79">
        <f>AD57/AE57</f>
        <v>0</v>
      </c>
      <c r="AE77" s="76">
        <f>AE57/AE57</f>
        <v>1</v>
      </c>
      <c r="AF77" s="79">
        <f>AF57/AE57</f>
        <v>0.64864864864864868</v>
      </c>
      <c r="AG77" s="79">
        <f>AG57/AE57</f>
        <v>2.7027027027027029E-2</v>
      </c>
      <c r="AH77" s="79">
        <f>AH57/AE57</f>
        <v>17.45945945945946</v>
      </c>
      <c r="AI77" s="89">
        <f>AI57/AE57</f>
        <v>0.59459459459459463</v>
      </c>
      <c r="AJ77" s="80">
        <f>AJ57/AJ57</f>
        <v>1</v>
      </c>
      <c r="AK77" s="79"/>
      <c r="AL77" s="79">
        <f>AL57/AJ57</f>
        <v>9.5785440613026813E-3</v>
      </c>
      <c r="AM77" s="79"/>
      <c r="AN77" s="79">
        <f>AN57/AJ57</f>
        <v>2.1168582375478926</v>
      </c>
      <c r="AO77" s="79">
        <f>AO57/AJ57</f>
        <v>1.4367816091954023E-3</v>
      </c>
      <c r="AP77" s="92">
        <f>AP57/AJ57</f>
        <v>4.3103448275862068E-3</v>
      </c>
      <c r="AQ77" s="94">
        <f>AQ57/AJ57</f>
        <v>0.57375478927203061</v>
      </c>
      <c r="AR77" s="80">
        <f>AR57/AR57</f>
        <v>1</v>
      </c>
      <c r="AS77" s="79">
        <f>AS57/AR57</f>
        <v>0.15454545454545454</v>
      </c>
      <c r="AT77" s="79">
        <f>AT57/AR57</f>
        <v>4.336363636363636</v>
      </c>
      <c r="AU77" s="89">
        <f>AU57/AR57</f>
        <v>1.2272727272727273</v>
      </c>
    </row>
    <row r="78" spans="1:48" ht="16" x14ac:dyDescent="0.2">
      <c r="A78" s="72" t="s">
        <v>33</v>
      </c>
      <c r="B78" s="70" t="s">
        <v>96</v>
      </c>
      <c r="C78" s="79">
        <f>C19/D19</f>
        <v>2.230952380952381</v>
      </c>
      <c r="D78" s="80">
        <f>D19/D19</f>
        <v>1</v>
      </c>
      <c r="E78" s="79">
        <f>E19/D19</f>
        <v>6.6666666666666666E-2</v>
      </c>
      <c r="F78" s="79">
        <f>F19/D19</f>
        <v>0.96785714285714286</v>
      </c>
      <c r="G78" s="79">
        <f>G19/H19</f>
        <v>2.7484885126964933</v>
      </c>
      <c r="H78" s="80">
        <f>H19/H19</f>
        <v>1</v>
      </c>
      <c r="I78" s="79">
        <f>I19/H19</f>
        <v>0.10399032648125756</v>
      </c>
      <c r="J78" s="79">
        <f>J19/H19</f>
        <v>0.28778718258766628</v>
      </c>
      <c r="K78" s="79">
        <f>K19/O19</f>
        <v>1.8790849673202614E-2</v>
      </c>
      <c r="L78" s="79">
        <f>L19/O19</f>
        <v>0.15359477124183007</v>
      </c>
      <c r="N78" s="79">
        <f>N19/O19</f>
        <v>7.5960784313725496</v>
      </c>
      <c r="O78" s="76">
        <f>O19/O19</f>
        <v>1</v>
      </c>
      <c r="P78" s="88">
        <f>P19/S19</f>
        <v>0.64522184300341301</v>
      </c>
      <c r="Q78" s="88">
        <f>Q19/S19</f>
        <v>0.60967007963594999</v>
      </c>
      <c r="R78" s="88">
        <f>R19/S19</f>
        <v>1.6439135381114904E-2</v>
      </c>
      <c r="S78" s="88">
        <f>S19/S19</f>
        <v>1</v>
      </c>
      <c r="T78" s="88">
        <f>T19/S19</f>
        <v>0.81524459613196809</v>
      </c>
      <c r="U78" s="88">
        <f>U19/S19</f>
        <v>2.4402730375426621E-2</v>
      </c>
      <c r="V78" s="88">
        <f>V19/S19</f>
        <v>0.44340159271899887</v>
      </c>
      <c r="W78" s="79">
        <f>W19/AB19</f>
        <v>7.0268756998880175E-2</v>
      </c>
      <c r="X78" s="79">
        <f>X19/AB19</f>
        <v>5.3191489361702126E-3</v>
      </c>
      <c r="Y78" s="79">
        <f>Y19/AB19</f>
        <v>0.55011198208286671</v>
      </c>
      <c r="Z78" s="88">
        <f>Z19/AB19</f>
        <v>1.4566069428891377</v>
      </c>
      <c r="AA78" s="89">
        <f>AA19/AB19</f>
        <v>2.0436730123180293E-2</v>
      </c>
      <c r="AB78" s="76">
        <f>AB19/AB19</f>
        <v>1</v>
      </c>
      <c r="AC78" s="79">
        <f>AC19/AE19</f>
        <v>1.3315579227696404E-2</v>
      </c>
      <c r="AD78" s="79">
        <f>AD19/AE19</f>
        <v>1.3315579227696406E-3</v>
      </c>
      <c r="AE78" s="76">
        <f>AE19/AE19</f>
        <v>1</v>
      </c>
      <c r="AF78" s="79">
        <f>AF19/AE19</f>
        <v>5.1264980026631157E-2</v>
      </c>
      <c r="AG78" s="79">
        <f>AG19/AE19</f>
        <v>4.5272969374167776E-2</v>
      </c>
      <c r="AH78" s="79">
        <f>AH19/AE19</f>
        <v>2.6438082556591214</v>
      </c>
      <c r="AI78" s="89">
        <f>AI19/AE19</f>
        <v>0.20572569906790947</v>
      </c>
      <c r="AJ78" s="80">
        <f>AJ19/AJ19</f>
        <v>1</v>
      </c>
      <c r="AK78" s="79"/>
      <c r="AL78" s="79">
        <f>AL19/AJ19</f>
        <v>6.001846722068329E-2</v>
      </c>
      <c r="AM78" s="79"/>
      <c r="AN78" s="79">
        <f>AN19/AJ19</f>
        <v>0.86703601108033246</v>
      </c>
      <c r="AO78" s="79">
        <f>AO19/AJ19</f>
        <v>3.0009233610341643E-3</v>
      </c>
      <c r="AP78" s="92">
        <f>AP19/AJ19</f>
        <v>1.4427516158818097E-2</v>
      </c>
      <c r="AQ78" s="94">
        <f>AQ19/AJ19</f>
        <v>0.49226685133887349</v>
      </c>
      <c r="AR78" s="80">
        <f>AR19/AR19</f>
        <v>1</v>
      </c>
      <c r="AS78" s="79">
        <f>AS19/AR19</f>
        <v>0.18030050083472454</v>
      </c>
      <c r="AT78" s="79">
        <f>AT19/AR19</f>
        <v>0.86310517529215358</v>
      </c>
      <c r="AU78" s="89">
        <f>AU19/AR19</f>
        <v>0.47913188647746241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43" t="s">
        <v>126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</sheetData>
  <mergeCells count="14">
    <mergeCell ref="AW63:AX63"/>
    <mergeCell ref="AW64:AX64"/>
    <mergeCell ref="A82:B82"/>
    <mergeCell ref="AR1:AU1"/>
    <mergeCell ref="K1:O1"/>
    <mergeCell ref="W1:AB1"/>
    <mergeCell ref="AC1:AI1"/>
    <mergeCell ref="AV1:AV2"/>
    <mergeCell ref="AJ1:AQ1"/>
    <mergeCell ref="C1:F1"/>
    <mergeCell ref="G1:J1"/>
    <mergeCell ref="P1:V1"/>
    <mergeCell ref="A81:AE81"/>
    <mergeCell ref="C82:AE82"/>
  </mergeCells>
  <hyperlinks>
    <hyperlink ref="C82:L82" r:id="rId1" display=" https://betterprojectsfaster.com/guide/java-full-stack-report-2023-01/the-index" xr:uid="{1D788CF7-C342-F543-BB18-C987F9DD7494}"/>
    <hyperlink ref="AV1:AV2" r:id="rId2" display="GDP in Million US$ (nominal, 2021)" xr:uid="{7D3066CA-52E7-434D-B95E-4BE4F594031D}"/>
    <hyperlink ref="C82:AE82" r:id="rId3" display="https://betterprojectsfaster.com/guide/java-tech-popularity-index-2023-Q2/the-index" xr:uid="{463671C9-BEC9-594D-91DC-0F9AFE8643B2}"/>
  </hyperlinks>
  <pageMargins left="0.7" right="0.7" top="0.75" bottom="0.75" header="0.3" footer="0.3"/>
  <pageSetup paperSize="9" orientation="portrait" horizontalDpi="0" verticalDpi="0"/>
  <ignoredErrors>
    <ignoredError sqref="AJ66 AL66 AJ68:AM68 AN68:AU68 AN66:AU66 AN70:AU70 AJ70:AL70 AR67:AU67 AR69:AU69 AN72:AU72 AR71:AU71 AJ72:AL72 AN74:AU74 AR73:AU73 AJ74:AL74 AN76:AU76 AR75:AU75 AR77:AU77 K66:L6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0B92-9C82-884B-AB2B-59F0AE24FB72}">
  <dimension ref="A1:AX80"/>
  <sheetViews>
    <sheetView zoomScale="125" zoomScaleNormal="125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A81" sqref="A81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7" width="7.3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8.6640625" style="63" bestFit="1" customWidth="1"/>
  </cols>
  <sheetData>
    <row r="1" spans="1:49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42" t="s">
        <v>115</v>
      </c>
      <c r="Q1" s="138"/>
      <c r="R1" s="138"/>
      <c r="S1" s="138"/>
      <c r="T1" s="138"/>
      <c r="U1" s="138"/>
      <c r="V1" s="139"/>
      <c r="W1" s="142" t="s">
        <v>116</v>
      </c>
      <c r="X1" s="138"/>
      <c r="Y1" s="138"/>
      <c r="Z1" s="138"/>
      <c r="AA1" s="138"/>
      <c r="AB1" s="139"/>
      <c r="AC1" s="138" t="s">
        <v>117</v>
      </c>
      <c r="AD1" s="138"/>
      <c r="AE1" s="138"/>
      <c r="AF1" s="138"/>
      <c r="AG1" s="138"/>
      <c r="AH1" s="138"/>
      <c r="AI1" s="139"/>
      <c r="AJ1" s="138" t="s">
        <v>118</v>
      </c>
      <c r="AK1" s="138"/>
      <c r="AL1" s="138"/>
      <c r="AM1" s="138"/>
      <c r="AN1" s="138"/>
      <c r="AO1" s="138"/>
      <c r="AP1" s="138"/>
      <c r="AQ1" s="139"/>
      <c r="AR1" s="138" t="s">
        <v>119</v>
      </c>
      <c r="AS1" s="138"/>
      <c r="AT1" s="138"/>
      <c r="AU1" s="138"/>
      <c r="AV1" s="144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69" t="s">
        <v>12</v>
      </c>
      <c r="B3" s="69" t="s">
        <v>13</v>
      </c>
      <c r="C3" s="102">
        <v>33</v>
      </c>
      <c r="D3" s="102">
        <v>3</v>
      </c>
      <c r="E3" s="102">
        <v>0</v>
      </c>
      <c r="F3" s="102">
        <v>18</v>
      </c>
      <c r="G3" s="102">
        <v>104</v>
      </c>
      <c r="H3" s="102">
        <v>30</v>
      </c>
      <c r="I3" s="102">
        <v>3</v>
      </c>
      <c r="J3" s="102">
        <v>22</v>
      </c>
      <c r="K3" s="102">
        <v>4</v>
      </c>
      <c r="L3" s="102">
        <v>11</v>
      </c>
      <c r="M3" s="102">
        <v>627</v>
      </c>
      <c r="N3" s="102">
        <f>M3*1.2</f>
        <v>752.4</v>
      </c>
      <c r="O3" s="102">
        <v>89</v>
      </c>
      <c r="P3" s="102">
        <v>596</v>
      </c>
      <c r="Q3" s="102">
        <v>245</v>
      </c>
      <c r="R3" s="102">
        <v>9</v>
      </c>
      <c r="S3" s="102">
        <v>975</v>
      </c>
      <c r="T3" s="102">
        <v>793</v>
      </c>
      <c r="U3" s="102">
        <v>17</v>
      </c>
      <c r="V3" s="102">
        <v>311</v>
      </c>
      <c r="W3" s="100"/>
      <c r="X3" s="100"/>
      <c r="Y3" s="100"/>
      <c r="Z3" s="100"/>
      <c r="AA3" s="100"/>
      <c r="AB3" s="100"/>
      <c r="AC3" s="102">
        <v>0</v>
      </c>
      <c r="AD3" s="102">
        <v>0</v>
      </c>
      <c r="AE3" s="102">
        <v>25</v>
      </c>
      <c r="AF3" s="102">
        <v>5</v>
      </c>
      <c r="AG3" s="102">
        <v>1</v>
      </c>
      <c r="AH3" s="102">
        <v>145</v>
      </c>
      <c r="AI3" s="102">
        <v>15</v>
      </c>
      <c r="AJ3" s="102">
        <v>514</v>
      </c>
      <c r="AK3" s="102">
        <v>15</v>
      </c>
      <c r="AL3" s="102">
        <v>15</v>
      </c>
      <c r="AM3" s="102">
        <v>495</v>
      </c>
      <c r="AN3" s="102">
        <v>495</v>
      </c>
      <c r="AO3" s="102">
        <v>1</v>
      </c>
      <c r="AP3" s="102">
        <v>3</v>
      </c>
      <c r="AQ3" s="102">
        <v>131</v>
      </c>
      <c r="AR3" s="102">
        <v>28</v>
      </c>
      <c r="AS3" s="102">
        <v>1</v>
      </c>
      <c r="AT3" s="102">
        <v>96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60</v>
      </c>
      <c r="D4" s="102">
        <v>27</v>
      </c>
      <c r="E4" s="102">
        <v>0</v>
      </c>
      <c r="F4" s="102">
        <v>38</v>
      </c>
      <c r="G4" s="102">
        <v>147</v>
      </c>
      <c r="H4" s="102">
        <v>82</v>
      </c>
      <c r="I4" s="102">
        <v>0</v>
      </c>
      <c r="J4" s="102">
        <v>51</v>
      </c>
      <c r="K4" s="102">
        <v>21</v>
      </c>
      <c r="L4" s="102">
        <v>69</v>
      </c>
      <c r="M4" s="102">
        <v>1294</v>
      </c>
      <c r="N4" s="102">
        <f t="shared" ref="N4:N61" si="0">M4*1.2</f>
        <v>1552.8</v>
      </c>
      <c r="O4" s="102">
        <v>309</v>
      </c>
      <c r="P4" s="102">
        <v>1220</v>
      </c>
      <c r="Q4" s="102">
        <v>800</v>
      </c>
      <c r="R4" s="102">
        <v>51</v>
      </c>
      <c r="S4" s="102">
        <v>1898</v>
      </c>
      <c r="T4" s="102">
        <v>2237</v>
      </c>
      <c r="U4" s="102">
        <v>74</v>
      </c>
      <c r="V4" s="102">
        <v>789</v>
      </c>
      <c r="W4" s="100"/>
      <c r="X4" s="100"/>
      <c r="Y4" s="100"/>
      <c r="Z4" s="100"/>
      <c r="AA4" s="100"/>
      <c r="AB4" s="100"/>
      <c r="AC4" s="102">
        <v>2</v>
      </c>
      <c r="AD4" s="102">
        <v>2</v>
      </c>
      <c r="AE4" s="102">
        <v>42</v>
      </c>
      <c r="AF4" s="102">
        <v>14</v>
      </c>
      <c r="AG4" s="102">
        <v>0</v>
      </c>
      <c r="AH4" s="103">
        <v>250</v>
      </c>
      <c r="AI4" s="102">
        <v>17</v>
      </c>
      <c r="AJ4" s="102">
        <v>705</v>
      </c>
      <c r="AK4" s="102">
        <v>20</v>
      </c>
      <c r="AL4" s="102">
        <v>20</v>
      </c>
      <c r="AM4" s="102">
        <v>1269</v>
      </c>
      <c r="AN4" s="102">
        <v>1269</v>
      </c>
      <c r="AO4" s="102">
        <v>0</v>
      </c>
      <c r="AP4" s="102">
        <v>1</v>
      </c>
      <c r="AQ4" s="102">
        <v>295</v>
      </c>
      <c r="AR4" s="102">
        <v>59</v>
      </c>
      <c r="AS4" s="102">
        <v>2</v>
      </c>
      <c r="AT4" s="102">
        <v>156</v>
      </c>
      <c r="AU4" s="102">
        <v>68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87</v>
      </c>
      <c r="D5" s="102">
        <v>51</v>
      </c>
      <c r="E5" s="102">
        <v>4</v>
      </c>
      <c r="F5" s="102">
        <v>18</v>
      </c>
      <c r="G5" s="102">
        <v>161</v>
      </c>
      <c r="H5" s="102">
        <v>45</v>
      </c>
      <c r="I5" s="102">
        <v>0</v>
      </c>
      <c r="J5" s="102">
        <v>7</v>
      </c>
      <c r="K5" s="102">
        <v>5</v>
      </c>
      <c r="L5" s="102">
        <v>26</v>
      </c>
      <c r="M5" s="102">
        <v>1116</v>
      </c>
      <c r="N5" s="102">
        <f t="shared" si="0"/>
        <v>1339.2</v>
      </c>
      <c r="O5" s="102">
        <v>129</v>
      </c>
      <c r="P5" s="102">
        <v>1041</v>
      </c>
      <c r="Q5" s="102">
        <v>812</v>
      </c>
      <c r="R5" s="102">
        <v>23</v>
      </c>
      <c r="S5" s="102">
        <v>1135</v>
      </c>
      <c r="T5" s="102">
        <v>970</v>
      </c>
      <c r="U5" s="102">
        <v>23</v>
      </c>
      <c r="V5" s="102">
        <v>545</v>
      </c>
      <c r="W5" s="100"/>
      <c r="X5" s="100"/>
      <c r="Y5" s="100"/>
      <c r="Z5" s="100"/>
      <c r="AA5" s="100"/>
      <c r="AB5" s="100"/>
      <c r="AC5" s="102">
        <v>0</v>
      </c>
      <c r="AD5" s="102">
        <v>2</v>
      </c>
      <c r="AE5" s="102">
        <v>109</v>
      </c>
      <c r="AF5" s="102">
        <v>6</v>
      </c>
      <c r="AG5" s="102">
        <v>1</v>
      </c>
      <c r="AH5" s="102">
        <v>213</v>
      </c>
      <c r="AI5" s="102">
        <v>20</v>
      </c>
      <c r="AJ5" s="102">
        <v>801</v>
      </c>
      <c r="AK5" s="102">
        <v>49</v>
      </c>
      <c r="AL5" s="102">
        <v>49</v>
      </c>
      <c r="AM5" s="102">
        <v>502</v>
      </c>
      <c r="AN5" s="102">
        <v>502</v>
      </c>
      <c r="AO5" s="102">
        <v>1</v>
      </c>
      <c r="AP5" s="102">
        <v>6</v>
      </c>
      <c r="AQ5" s="102">
        <v>237</v>
      </c>
      <c r="AR5" s="102">
        <v>22</v>
      </c>
      <c r="AS5" s="102">
        <v>7</v>
      </c>
      <c r="AT5" s="102">
        <v>35</v>
      </c>
      <c r="AU5" s="102">
        <v>35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18</v>
      </c>
      <c r="N6" s="102">
        <f t="shared" si="0"/>
        <v>21.599999999999998</v>
      </c>
      <c r="O6" s="102">
        <v>1</v>
      </c>
      <c r="P6" s="102">
        <v>20</v>
      </c>
      <c r="Q6" s="102">
        <v>5</v>
      </c>
      <c r="R6" s="102">
        <v>0</v>
      </c>
      <c r="S6" s="102">
        <v>30</v>
      </c>
      <c r="T6" s="102">
        <v>13</v>
      </c>
      <c r="U6" s="102">
        <v>0</v>
      </c>
      <c r="V6" s="102">
        <v>3</v>
      </c>
      <c r="W6" s="100"/>
      <c r="X6" s="100"/>
      <c r="Y6" s="100"/>
      <c r="Z6" s="100"/>
      <c r="AA6" s="100"/>
      <c r="AB6" s="100"/>
      <c r="AC6" s="102">
        <v>0</v>
      </c>
      <c r="AD6" s="102">
        <v>0</v>
      </c>
      <c r="AE6" s="102">
        <v>2</v>
      </c>
      <c r="AF6" s="102">
        <v>0</v>
      </c>
      <c r="AG6" s="102">
        <v>0</v>
      </c>
      <c r="AH6" s="102">
        <v>0</v>
      </c>
      <c r="AI6" s="102">
        <v>0</v>
      </c>
      <c r="AJ6" s="102">
        <v>11</v>
      </c>
      <c r="AK6" s="102">
        <v>2</v>
      </c>
      <c r="AL6" s="102">
        <v>2</v>
      </c>
      <c r="AM6" s="102">
        <v>16</v>
      </c>
      <c r="AN6" s="102">
        <v>16</v>
      </c>
      <c r="AO6" s="102">
        <v>0</v>
      </c>
      <c r="AP6" s="102">
        <v>0</v>
      </c>
      <c r="AQ6" s="102">
        <v>1</v>
      </c>
      <c r="AR6" s="102">
        <v>2</v>
      </c>
      <c r="AS6" s="102">
        <v>0</v>
      </c>
      <c r="AT6" s="102">
        <v>2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103</v>
      </c>
      <c r="D7" s="102">
        <v>139</v>
      </c>
      <c r="E7" s="102">
        <v>4</v>
      </c>
      <c r="F7" s="102">
        <v>46</v>
      </c>
      <c r="G7" s="102">
        <v>334</v>
      </c>
      <c r="H7" s="102">
        <v>83</v>
      </c>
      <c r="I7" s="102">
        <v>0</v>
      </c>
      <c r="J7" s="102">
        <v>35</v>
      </c>
      <c r="K7" s="102">
        <v>4</v>
      </c>
      <c r="L7" s="102">
        <v>67</v>
      </c>
      <c r="M7" s="102">
        <v>1315</v>
      </c>
      <c r="N7" s="102">
        <f t="shared" si="0"/>
        <v>1578</v>
      </c>
      <c r="O7" s="102">
        <v>95</v>
      </c>
      <c r="P7" s="102">
        <v>1227</v>
      </c>
      <c r="Q7" s="102">
        <v>713</v>
      </c>
      <c r="R7" s="102">
        <v>21</v>
      </c>
      <c r="S7" s="102">
        <v>1617</v>
      </c>
      <c r="T7" s="102">
        <v>1776</v>
      </c>
      <c r="U7" s="102">
        <v>156</v>
      </c>
      <c r="V7" s="102">
        <v>547</v>
      </c>
      <c r="W7" s="100"/>
      <c r="X7" s="100"/>
      <c r="Y7" s="100"/>
      <c r="Z7" s="100"/>
      <c r="AA7" s="100"/>
      <c r="AB7" s="100"/>
      <c r="AC7" s="102">
        <v>1</v>
      </c>
      <c r="AD7" s="102">
        <v>1</v>
      </c>
      <c r="AE7" s="102">
        <v>101</v>
      </c>
      <c r="AF7" s="102">
        <v>4</v>
      </c>
      <c r="AG7" s="102">
        <v>0</v>
      </c>
      <c r="AH7" s="102">
        <v>363</v>
      </c>
      <c r="AI7" s="102">
        <v>10</v>
      </c>
      <c r="AJ7" s="102">
        <v>1199</v>
      </c>
      <c r="AK7" s="102">
        <v>53</v>
      </c>
      <c r="AL7" s="102">
        <v>53</v>
      </c>
      <c r="AM7" s="102">
        <v>820</v>
      </c>
      <c r="AN7" s="102">
        <v>820</v>
      </c>
      <c r="AO7" s="102">
        <v>9</v>
      </c>
      <c r="AP7" s="102">
        <v>26</v>
      </c>
      <c r="AQ7" s="102">
        <v>73</v>
      </c>
      <c r="AR7" s="102">
        <v>39</v>
      </c>
      <c r="AS7" s="102">
        <v>5</v>
      </c>
      <c r="AT7" s="102">
        <v>112</v>
      </c>
      <c r="AU7" s="102">
        <v>63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86</v>
      </c>
      <c r="D8" s="102">
        <v>25</v>
      </c>
      <c r="E8" s="102">
        <v>10</v>
      </c>
      <c r="F8" s="102">
        <v>82</v>
      </c>
      <c r="G8" s="102">
        <v>307</v>
      </c>
      <c r="H8" s="102">
        <v>97</v>
      </c>
      <c r="I8" s="102">
        <v>2</v>
      </c>
      <c r="J8" s="102">
        <v>33</v>
      </c>
      <c r="K8" s="102">
        <v>40</v>
      </c>
      <c r="L8" s="102">
        <v>68</v>
      </c>
      <c r="M8" s="102">
        <v>2585</v>
      </c>
      <c r="N8" s="102">
        <f t="shared" si="0"/>
        <v>3102</v>
      </c>
      <c r="O8" s="102">
        <v>431</v>
      </c>
      <c r="P8" s="102">
        <v>1662</v>
      </c>
      <c r="Q8" s="102">
        <v>822</v>
      </c>
      <c r="R8" s="102">
        <v>39</v>
      </c>
      <c r="S8" s="102">
        <v>3674</v>
      </c>
      <c r="T8" s="102">
        <v>3794</v>
      </c>
      <c r="U8" s="102">
        <v>57</v>
      </c>
      <c r="V8" s="102">
        <v>1144</v>
      </c>
      <c r="W8" s="100"/>
      <c r="X8" s="100"/>
      <c r="Y8" s="100"/>
      <c r="Z8" s="100"/>
      <c r="AA8" s="100"/>
      <c r="AB8" s="100"/>
      <c r="AC8" s="102">
        <v>0</v>
      </c>
      <c r="AD8" s="102">
        <v>0</v>
      </c>
      <c r="AE8" s="102">
        <v>143</v>
      </c>
      <c r="AF8" s="102">
        <v>28</v>
      </c>
      <c r="AG8" s="102">
        <v>1</v>
      </c>
      <c r="AH8" s="102">
        <v>830</v>
      </c>
      <c r="AI8" s="102">
        <v>59</v>
      </c>
      <c r="AJ8" s="102">
        <v>2031</v>
      </c>
      <c r="AK8" s="102">
        <v>159</v>
      </c>
      <c r="AL8" s="102">
        <v>159</v>
      </c>
      <c r="AM8" s="102">
        <v>2154</v>
      </c>
      <c r="AN8" s="102">
        <v>2154</v>
      </c>
      <c r="AO8" s="102">
        <v>6</v>
      </c>
      <c r="AP8" s="102">
        <v>3</v>
      </c>
      <c r="AQ8" s="102">
        <v>501</v>
      </c>
      <c r="AR8" s="102">
        <v>329</v>
      </c>
      <c r="AS8" s="102">
        <v>7</v>
      </c>
      <c r="AT8" s="102">
        <v>464</v>
      </c>
      <c r="AU8" s="102">
        <v>62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279</v>
      </c>
      <c r="D9" s="102">
        <v>91</v>
      </c>
      <c r="E9" s="102">
        <v>14</v>
      </c>
      <c r="F9" s="102">
        <v>121</v>
      </c>
      <c r="G9" s="102">
        <v>468</v>
      </c>
      <c r="H9" s="102">
        <v>170</v>
      </c>
      <c r="I9" s="102">
        <v>3</v>
      </c>
      <c r="J9" s="102">
        <v>95</v>
      </c>
      <c r="K9" s="102">
        <v>26</v>
      </c>
      <c r="L9" s="102">
        <v>160</v>
      </c>
      <c r="M9" s="102">
        <v>2912</v>
      </c>
      <c r="N9" s="102">
        <f t="shared" si="0"/>
        <v>3494.4</v>
      </c>
      <c r="O9" s="102">
        <v>331</v>
      </c>
      <c r="P9" s="102">
        <v>2858</v>
      </c>
      <c r="Q9" s="102">
        <v>3056</v>
      </c>
      <c r="R9" s="102">
        <v>111</v>
      </c>
      <c r="S9" s="102">
        <v>4134</v>
      </c>
      <c r="T9" s="102">
        <v>5506</v>
      </c>
      <c r="U9" s="102">
        <v>137</v>
      </c>
      <c r="V9" s="102">
        <v>1278</v>
      </c>
      <c r="W9" s="100"/>
      <c r="X9" s="100"/>
      <c r="Y9" s="100"/>
      <c r="Z9" s="100"/>
      <c r="AA9" s="100"/>
      <c r="AB9" s="100"/>
      <c r="AC9" s="102">
        <v>2</v>
      </c>
      <c r="AD9" s="102">
        <v>1</v>
      </c>
      <c r="AE9" s="102">
        <v>75</v>
      </c>
      <c r="AF9" s="102">
        <v>19</v>
      </c>
      <c r="AG9" s="102">
        <v>0</v>
      </c>
      <c r="AH9" s="102">
        <v>658</v>
      </c>
      <c r="AI9" s="102">
        <v>24</v>
      </c>
      <c r="AJ9" s="102">
        <v>1739</v>
      </c>
      <c r="AK9" s="102">
        <v>47</v>
      </c>
      <c r="AL9" s="102">
        <v>47</v>
      </c>
      <c r="AM9" s="102">
        <v>2499</v>
      </c>
      <c r="AN9" s="102">
        <v>2499</v>
      </c>
      <c r="AO9" s="102">
        <v>7</v>
      </c>
      <c r="AP9" s="102">
        <v>4</v>
      </c>
      <c r="AQ9" s="102">
        <v>137</v>
      </c>
      <c r="AR9" s="102">
        <v>98</v>
      </c>
      <c r="AS9" s="102">
        <v>4</v>
      </c>
      <c r="AT9" s="102">
        <v>274</v>
      </c>
      <c r="AU9" s="102">
        <v>73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11</v>
      </c>
      <c r="D10" s="102">
        <v>2</v>
      </c>
      <c r="E10" s="102">
        <v>2</v>
      </c>
      <c r="F10" s="102">
        <v>2</v>
      </c>
      <c r="G10" s="102">
        <v>15</v>
      </c>
      <c r="H10" s="102">
        <v>5</v>
      </c>
      <c r="I10" s="102">
        <v>0</v>
      </c>
      <c r="J10" s="102">
        <v>5</v>
      </c>
      <c r="K10" s="102">
        <v>2</v>
      </c>
      <c r="L10" s="102">
        <v>0</v>
      </c>
      <c r="M10" s="102">
        <v>143</v>
      </c>
      <c r="N10" s="102">
        <f t="shared" si="0"/>
        <v>171.6</v>
      </c>
      <c r="O10" s="102">
        <v>13</v>
      </c>
      <c r="P10" s="102">
        <v>69</v>
      </c>
      <c r="Q10" s="102">
        <v>57</v>
      </c>
      <c r="R10" s="102">
        <v>2</v>
      </c>
      <c r="S10" s="102">
        <v>167</v>
      </c>
      <c r="T10" s="102">
        <v>244</v>
      </c>
      <c r="U10" s="102">
        <v>6</v>
      </c>
      <c r="V10" s="102">
        <v>45</v>
      </c>
      <c r="W10" s="100"/>
      <c r="X10" s="100"/>
      <c r="Y10" s="100"/>
      <c r="Z10" s="100"/>
      <c r="AA10" s="100"/>
      <c r="AB10" s="100"/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27</v>
      </c>
      <c r="AI10" s="102">
        <v>3</v>
      </c>
      <c r="AJ10" s="102">
        <v>128</v>
      </c>
      <c r="AK10" s="102">
        <v>8</v>
      </c>
      <c r="AL10" s="102">
        <v>8</v>
      </c>
      <c r="AM10" s="102">
        <v>131</v>
      </c>
      <c r="AN10" s="102">
        <v>131</v>
      </c>
      <c r="AO10" s="102">
        <v>0</v>
      </c>
      <c r="AP10" s="102">
        <v>0</v>
      </c>
      <c r="AQ10" s="102">
        <v>21</v>
      </c>
      <c r="AR10" s="102">
        <v>3</v>
      </c>
      <c r="AS10" s="102">
        <v>0</v>
      </c>
      <c r="AT10" s="102">
        <v>23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12</v>
      </c>
      <c r="D11" s="102">
        <v>2</v>
      </c>
      <c r="E11" s="102">
        <v>2</v>
      </c>
      <c r="F11" s="102">
        <v>21</v>
      </c>
      <c r="G11" s="102">
        <v>41</v>
      </c>
      <c r="H11" s="102">
        <v>43</v>
      </c>
      <c r="I11" s="102">
        <v>0</v>
      </c>
      <c r="J11" s="102">
        <v>71</v>
      </c>
      <c r="K11" s="102">
        <v>8</v>
      </c>
      <c r="L11" s="102">
        <v>15</v>
      </c>
      <c r="M11" s="102">
        <v>505</v>
      </c>
      <c r="N11" s="102">
        <f t="shared" si="0"/>
        <v>606</v>
      </c>
      <c r="O11" s="102">
        <v>67</v>
      </c>
      <c r="P11" s="102">
        <v>238</v>
      </c>
      <c r="Q11" s="102">
        <v>144</v>
      </c>
      <c r="R11" s="102">
        <v>10</v>
      </c>
      <c r="S11" s="102">
        <v>759</v>
      </c>
      <c r="T11" s="102">
        <v>804</v>
      </c>
      <c r="U11" s="102">
        <v>17</v>
      </c>
      <c r="V11" s="102">
        <v>208</v>
      </c>
      <c r="W11" s="100"/>
      <c r="X11" s="100"/>
      <c r="Y11" s="100"/>
      <c r="Z11" s="100"/>
      <c r="AA11" s="100"/>
      <c r="AB11" s="100"/>
      <c r="AC11" s="102">
        <v>0</v>
      </c>
      <c r="AD11" s="102">
        <v>0</v>
      </c>
      <c r="AE11" s="102">
        <v>26</v>
      </c>
      <c r="AF11" s="102">
        <v>7</v>
      </c>
      <c r="AG11" s="102">
        <v>0</v>
      </c>
      <c r="AH11" s="102">
        <v>84</v>
      </c>
      <c r="AI11" s="102">
        <v>7</v>
      </c>
      <c r="AJ11" s="102">
        <v>437</v>
      </c>
      <c r="AK11" s="102">
        <v>7</v>
      </c>
      <c r="AL11" s="102">
        <v>7</v>
      </c>
      <c r="AM11" s="102">
        <v>598</v>
      </c>
      <c r="AN11" s="102">
        <v>598</v>
      </c>
      <c r="AO11" s="102">
        <v>0</v>
      </c>
      <c r="AP11" s="102">
        <v>2</v>
      </c>
      <c r="AQ11" s="102">
        <v>106</v>
      </c>
      <c r="AR11" s="102">
        <v>45</v>
      </c>
      <c r="AS11" s="102">
        <v>1</v>
      </c>
      <c r="AT11" s="102">
        <v>96</v>
      </c>
      <c r="AU11" s="102">
        <v>16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2</v>
      </c>
      <c r="D12" s="102">
        <v>0</v>
      </c>
      <c r="E12" s="102">
        <v>0</v>
      </c>
      <c r="F12" s="102">
        <v>7</v>
      </c>
      <c r="G12" s="102">
        <v>16</v>
      </c>
      <c r="H12" s="102">
        <v>11</v>
      </c>
      <c r="I12" s="102">
        <v>1</v>
      </c>
      <c r="J12" s="102">
        <v>3</v>
      </c>
      <c r="K12" s="102">
        <v>2</v>
      </c>
      <c r="L12" s="102">
        <v>14</v>
      </c>
      <c r="M12" s="102">
        <v>174</v>
      </c>
      <c r="N12" s="102">
        <f t="shared" si="0"/>
        <v>208.79999999999998</v>
      </c>
      <c r="O12" s="102">
        <v>25</v>
      </c>
      <c r="P12" s="102">
        <v>148</v>
      </c>
      <c r="Q12" s="102">
        <v>57</v>
      </c>
      <c r="R12" s="102">
        <v>6</v>
      </c>
      <c r="S12" s="102">
        <v>250</v>
      </c>
      <c r="T12" s="102">
        <v>368</v>
      </c>
      <c r="U12" s="102">
        <v>4</v>
      </c>
      <c r="V12" s="102">
        <v>57</v>
      </c>
      <c r="W12" s="100"/>
      <c r="X12" s="100"/>
      <c r="Y12" s="100"/>
      <c r="Z12" s="100"/>
      <c r="AA12" s="100"/>
      <c r="AB12" s="100"/>
      <c r="AC12" s="102">
        <v>1</v>
      </c>
      <c r="AD12" s="102">
        <v>0</v>
      </c>
      <c r="AE12" s="102">
        <v>3</v>
      </c>
      <c r="AF12" s="102">
        <v>4</v>
      </c>
      <c r="AG12" s="102">
        <v>0</v>
      </c>
      <c r="AH12" s="102">
        <v>30</v>
      </c>
      <c r="AI12" s="102">
        <v>3</v>
      </c>
      <c r="AJ12" s="102">
        <v>129</v>
      </c>
      <c r="AK12" s="102">
        <v>3</v>
      </c>
      <c r="AL12" s="102">
        <v>3</v>
      </c>
      <c r="AM12" s="102">
        <v>184</v>
      </c>
      <c r="AN12" s="102">
        <v>184</v>
      </c>
      <c r="AO12" s="102">
        <v>1</v>
      </c>
      <c r="AP12" s="102">
        <v>0</v>
      </c>
      <c r="AQ12" s="102">
        <v>47</v>
      </c>
      <c r="AR12" s="102">
        <v>11</v>
      </c>
      <c r="AS12" s="102">
        <v>0</v>
      </c>
      <c r="AT12" s="102">
        <v>29</v>
      </c>
      <c r="AU12" s="102">
        <v>7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71</v>
      </c>
      <c r="D13" s="102">
        <v>52</v>
      </c>
      <c r="E13" s="102">
        <v>8</v>
      </c>
      <c r="F13" s="102">
        <v>39</v>
      </c>
      <c r="G13" s="102">
        <v>262</v>
      </c>
      <c r="H13" s="102">
        <v>110</v>
      </c>
      <c r="I13" s="102">
        <v>2</v>
      </c>
      <c r="J13" s="102">
        <v>30</v>
      </c>
      <c r="K13" s="102">
        <v>10</v>
      </c>
      <c r="L13" s="102">
        <v>50</v>
      </c>
      <c r="M13" s="102">
        <v>1001</v>
      </c>
      <c r="N13" s="102">
        <f t="shared" si="0"/>
        <v>1201.2</v>
      </c>
      <c r="O13" s="102">
        <v>212</v>
      </c>
      <c r="P13" s="102">
        <v>1019</v>
      </c>
      <c r="Q13" s="102">
        <v>871</v>
      </c>
      <c r="R13" s="102">
        <v>50</v>
      </c>
      <c r="S13" s="102">
        <v>1054</v>
      </c>
      <c r="T13" s="102">
        <v>1279</v>
      </c>
      <c r="U13" s="102">
        <v>47</v>
      </c>
      <c r="V13" s="102">
        <v>549</v>
      </c>
      <c r="W13" s="100"/>
      <c r="X13" s="100"/>
      <c r="Y13" s="100"/>
      <c r="Z13" s="100"/>
      <c r="AA13" s="100"/>
      <c r="AB13" s="100"/>
      <c r="AC13" s="102">
        <v>6</v>
      </c>
      <c r="AD13" s="102">
        <v>0</v>
      </c>
      <c r="AE13" s="102">
        <v>77</v>
      </c>
      <c r="AF13" s="102">
        <v>13</v>
      </c>
      <c r="AG13" s="102">
        <v>0</v>
      </c>
      <c r="AH13" s="102">
        <v>251</v>
      </c>
      <c r="AI13" s="102">
        <v>6</v>
      </c>
      <c r="AJ13" s="102">
        <v>444</v>
      </c>
      <c r="AK13" s="102">
        <v>15</v>
      </c>
      <c r="AL13" s="102">
        <v>15</v>
      </c>
      <c r="AM13" s="102">
        <v>673</v>
      </c>
      <c r="AN13" s="102">
        <v>673</v>
      </c>
      <c r="AO13" s="102">
        <v>3</v>
      </c>
      <c r="AP13" s="102">
        <v>11</v>
      </c>
      <c r="AQ13" s="102">
        <v>250</v>
      </c>
      <c r="AR13" s="102">
        <v>20</v>
      </c>
      <c r="AS13" s="102">
        <v>7</v>
      </c>
      <c r="AT13" s="102">
        <v>84</v>
      </c>
      <c r="AU13" s="102">
        <v>31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9</v>
      </c>
      <c r="D14" s="102">
        <v>11</v>
      </c>
      <c r="E14" s="102">
        <v>0</v>
      </c>
      <c r="F14" s="102">
        <v>13</v>
      </c>
      <c r="G14" s="102">
        <v>44</v>
      </c>
      <c r="H14" s="102">
        <v>14</v>
      </c>
      <c r="I14" s="102">
        <v>10</v>
      </c>
      <c r="J14" s="102">
        <v>0</v>
      </c>
      <c r="K14" s="102">
        <v>0</v>
      </c>
      <c r="L14" s="102">
        <v>13</v>
      </c>
      <c r="M14" s="102">
        <v>189</v>
      </c>
      <c r="N14" s="102">
        <f t="shared" si="0"/>
        <v>226.79999999999998</v>
      </c>
      <c r="O14" s="102">
        <v>43</v>
      </c>
      <c r="P14" s="102">
        <v>316</v>
      </c>
      <c r="Q14" s="102">
        <v>144</v>
      </c>
      <c r="R14" s="102">
        <v>24</v>
      </c>
      <c r="S14" s="102">
        <v>207</v>
      </c>
      <c r="T14" s="102">
        <v>338</v>
      </c>
      <c r="U14" s="102">
        <v>9</v>
      </c>
      <c r="V14" s="102">
        <v>207</v>
      </c>
      <c r="W14" s="100"/>
      <c r="X14" s="100"/>
      <c r="Y14" s="100"/>
      <c r="Z14" s="100"/>
      <c r="AA14" s="100"/>
      <c r="AB14" s="100"/>
      <c r="AC14" s="102">
        <v>0</v>
      </c>
      <c r="AD14" s="102">
        <v>1</v>
      </c>
      <c r="AE14" s="102">
        <v>3</v>
      </c>
      <c r="AF14" s="102">
        <v>5</v>
      </c>
      <c r="AG14" s="102">
        <v>0</v>
      </c>
      <c r="AH14" s="102">
        <v>56</v>
      </c>
      <c r="AI14" s="102">
        <v>1</v>
      </c>
      <c r="AJ14" s="102">
        <v>127</v>
      </c>
      <c r="AK14" s="102">
        <v>0</v>
      </c>
      <c r="AL14" s="102">
        <v>0</v>
      </c>
      <c r="AM14" s="102">
        <v>256</v>
      </c>
      <c r="AN14" s="102">
        <v>256</v>
      </c>
      <c r="AO14" s="102">
        <v>0</v>
      </c>
      <c r="AP14" s="102">
        <v>0</v>
      </c>
      <c r="AQ14" s="102">
        <v>83</v>
      </c>
      <c r="AR14" s="102">
        <v>18</v>
      </c>
      <c r="AS14" s="102">
        <v>0</v>
      </c>
      <c r="AT14" s="102">
        <v>51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2</v>
      </c>
      <c r="D15" s="102">
        <v>1</v>
      </c>
      <c r="E15" s="102">
        <v>1</v>
      </c>
      <c r="F15" s="102">
        <v>3</v>
      </c>
      <c r="G15" s="102">
        <v>7</v>
      </c>
      <c r="H15" s="102">
        <v>3</v>
      </c>
      <c r="I15" s="102">
        <v>0</v>
      </c>
      <c r="J15" s="102">
        <v>2</v>
      </c>
      <c r="K15" s="102">
        <v>6</v>
      </c>
      <c r="L15" s="102">
        <v>3</v>
      </c>
      <c r="M15" s="102">
        <v>110</v>
      </c>
      <c r="N15" s="102">
        <f t="shared" si="0"/>
        <v>132</v>
      </c>
      <c r="O15" s="102">
        <v>9</v>
      </c>
      <c r="P15" s="102">
        <v>56</v>
      </c>
      <c r="Q15" s="102">
        <v>27</v>
      </c>
      <c r="R15" s="102">
        <v>4</v>
      </c>
      <c r="S15" s="102">
        <v>183</v>
      </c>
      <c r="T15" s="102">
        <v>140</v>
      </c>
      <c r="U15" s="102">
        <v>6</v>
      </c>
      <c r="V15" s="102">
        <v>15</v>
      </c>
      <c r="W15" s="100"/>
      <c r="X15" s="100"/>
      <c r="Y15" s="100"/>
      <c r="Z15" s="100"/>
      <c r="AA15" s="100"/>
      <c r="AB15" s="100"/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18</v>
      </c>
      <c r="AI15" s="102">
        <v>3</v>
      </c>
      <c r="AJ15" s="102">
        <v>124</v>
      </c>
      <c r="AK15" s="102">
        <v>4</v>
      </c>
      <c r="AL15" s="102">
        <v>4</v>
      </c>
      <c r="AM15" s="102">
        <v>131</v>
      </c>
      <c r="AN15" s="102">
        <v>131</v>
      </c>
      <c r="AO15" s="102">
        <v>0</v>
      </c>
      <c r="AP15" s="102">
        <v>1</v>
      </c>
      <c r="AQ15" s="102">
        <v>25</v>
      </c>
      <c r="AR15" s="102">
        <v>8</v>
      </c>
      <c r="AS15" s="102">
        <v>0</v>
      </c>
      <c r="AT15" s="102">
        <v>19</v>
      </c>
      <c r="AU15" s="102">
        <v>6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21</v>
      </c>
      <c r="D16" s="102">
        <v>5</v>
      </c>
      <c r="E16" s="102">
        <v>3</v>
      </c>
      <c r="F16" s="102">
        <v>5</v>
      </c>
      <c r="G16" s="102">
        <v>31</v>
      </c>
      <c r="H16" s="102">
        <v>18</v>
      </c>
      <c r="I16" s="102">
        <v>0</v>
      </c>
      <c r="J16" s="102">
        <v>11</v>
      </c>
      <c r="K16" s="102">
        <v>2</v>
      </c>
      <c r="L16" s="102">
        <v>8</v>
      </c>
      <c r="M16" s="102">
        <v>237</v>
      </c>
      <c r="N16" s="102">
        <f t="shared" si="0"/>
        <v>284.39999999999998</v>
      </c>
      <c r="O16" s="102">
        <v>35</v>
      </c>
      <c r="P16" s="102">
        <v>196</v>
      </c>
      <c r="Q16" s="102">
        <v>140</v>
      </c>
      <c r="R16" s="102">
        <v>13</v>
      </c>
      <c r="S16" s="102">
        <v>434</v>
      </c>
      <c r="T16" s="102">
        <v>380</v>
      </c>
      <c r="U16" s="102">
        <v>5</v>
      </c>
      <c r="V16" s="102">
        <v>83</v>
      </c>
      <c r="W16" s="100"/>
      <c r="X16" s="100"/>
      <c r="Y16" s="100"/>
      <c r="Z16" s="100"/>
      <c r="AA16" s="100"/>
      <c r="AB16" s="100"/>
      <c r="AC16" s="102">
        <v>0</v>
      </c>
      <c r="AD16" s="102">
        <v>0</v>
      </c>
      <c r="AE16" s="102">
        <v>17</v>
      </c>
      <c r="AF16" s="102">
        <v>3</v>
      </c>
      <c r="AG16" s="102">
        <v>0</v>
      </c>
      <c r="AH16" s="102">
        <v>63</v>
      </c>
      <c r="AI16" s="102">
        <v>2</v>
      </c>
      <c r="AJ16" s="102">
        <v>171</v>
      </c>
      <c r="AK16" s="102">
        <v>13</v>
      </c>
      <c r="AL16" s="102">
        <v>13</v>
      </c>
      <c r="AM16" s="102">
        <v>151</v>
      </c>
      <c r="AN16" s="102">
        <v>151</v>
      </c>
      <c r="AO16" s="102">
        <v>0</v>
      </c>
      <c r="AP16" s="102">
        <v>2</v>
      </c>
      <c r="AQ16" s="102">
        <v>44</v>
      </c>
      <c r="AR16" s="102">
        <v>29</v>
      </c>
      <c r="AS16" s="102">
        <v>0</v>
      </c>
      <c r="AT16" s="102">
        <v>25</v>
      </c>
      <c r="AU16" s="102">
        <v>8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</v>
      </c>
      <c r="D17" s="102">
        <v>0</v>
      </c>
      <c r="E17" s="102">
        <v>0</v>
      </c>
      <c r="F17" s="102">
        <v>0</v>
      </c>
      <c r="G17" s="102">
        <v>6</v>
      </c>
      <c r="H17" s="102">
        <v>6</v>
      </c>
      <c r="I17" s="102">
        <v>5</v>
      </c>
      <c r="J17" s="102">
        <v>1</v>
      </c>
      <c r="K17" s="102">
        <v>30</v>
      </c>
      <c r="L17" s="102">
        <v>11</v>
      </c>
      <c r="M17" s="102">
        <v>155</v>
      </c>
      <c r="N17" s="102">
        <f t="shared" si="0"/>
        <v>186</v>
      </c>
      <c r="O17" s="102">
        <v>58</v>
      </c>
      <c r="P17" s="102">
        <v>224</v>
      </c>
      <c r="Q17" s="102">
        <v>218</v>
      </c>
      <c r="R17" s="102">
        <v>14</v>
      </c>
      <c r="S17" s="102">
        <v>286</v>
      </c>
      <c r="T17" s="102">
        <v>413</v>
      </c>
      <c r="U17" s="102">
        <v>19</v>
      </c>
      <c r="V17" s="102">
        <v>208</v>
      </c>
      <c r="W17" s="100"/>
      <c r="X17" s="100"/>
      <c r="Y17" s="100"/>
      <c r="Z17" s="100"/>
      <c r="AA17" s="100"/>
      <c r="AB17" s="100"/>
      <c r="AC17" s="102">
        <v>0</v>
      </c>
      <c r="AD17" s="102">
        <v>0</v>
      </c>
      <c r="AE17" s="102">
        <v>6</v>
      </c>
      <c r="AF17" s="102">
        <v>2</v>
      </c>
      <c r="AG17" s="102">
        <v>2</v>
      </c>
      <c r="AH17" s="102">
        <v>27</v>
      </c>
      <c r="AI17" s="102">
        <v>12</v>
      </c>
      <c r="AJ17" s="102">
        <v>134</v>
      </c>
      <c r="AK17" s="102">
        <v>0</v>
      </c>
      <c r="AL17" s="102">
        <v>0</v>
      </c>
      <c r="AM17" s="102">
        <v>292</v>
      </c>
      <c r="AN17" s="102">
        <v>292</v>
      </c>
      <c r="AO17" s="102">
        <v>0</v>
      </c>
      <c r="AP17" s="102">
        <v>4</v>
      </c>
      <c r="AQ17" s="102">
        <v>116</v>
      </c>
      <c r="AR17" s="102">
        <v>25</v>
      </c>
      <c r="AS17" s="102">
        <v>0</v>
      </c>
      <c r="AT17" s="102">
        <v>38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847</v>
      </c>
      <c r="D18" s="102">
        <v>388</v>
      </c>
      <c r="E18" s="102">
        <v>42</v>
      </c>
      <c r="F18" s="102">
        <v>253</v>
      </c>
      <c r="G18" s="102">
        <v>1575</v>
      </c>
      <c r="H18" s="102">
        <v>235</v>
      </c>
      <c r="I18" s="102">
        <v>32</v>
      </c>
      <c r="J18" s="102">
        <v>91</v>
      </c>
      <c r="K18" s="102">
        <v>27</v>
      </c>
      <c r="L18" s="102">
        <v>218</v>
      </c>
      <c r="M18" s="102">
        <v>7692</v>
      </c>
      <c r="N18" s="102">
        <f t="shared" si="0"/>
        <v>9230.4</v>
      </c>
      <c r="O18" s="102">
        <v>868</v>
      </c>
      <c r="P18" s="102">
        <v>4765</v>
      </c>
      <c r="Q18" s="102">
        <v>4885</v>
      </c>
      <c r="R18" s="102">
        <v>127</v>
      </c>
      <c r="S18" s="102">
        <v>7162</v>
      </c>
      <c r="T18" s="102">
        <v>11694</v>
      </c>
      <c r="U18" s="102">
        <v>246</v>
      </c>
      <c r="V18" s="102">
        <v>2753</v>
      </c>
      <c r="W18" s="100"/>
      <c r="X18" s="100"/>
      <c r="Y18" s="100"/>
      <c r="Z18" s="100"/>
      <c r="AA18" s="100"/>
      <c r="AB18" s="100"/>
      <c r="AC18" s="102">
        <v>15</v>
      </c>
      <c r="AD18" s="102">
        <v>0</v>
      </c>
      <c r="AE18" s="102">
        <v>455</v>
      </c>
      <c r="AF18" s="102">
        <v>43</v>
      </c>
      <c r="AG18" s="102">
        <v>4</v>
      </c>
      <c r="AH18" s="102">
        <v>1991</v>
      </c>
      <c r="AI18" s="102">
        <v>120</v>
      </c>
      <c r="AJ18" s="102">
        <v>6203</v>
      </c>
      <c r="AK18" s="102">
        <v>181</v>
      </c>
      <c r="AL18" s="102">
        <v>181</v>
      </c>
      <c r="AM18" s="102">
        <v>4496</v>
      </c>
      <c r="AN18" s="102">
        <v>4496</v>
      </c>
      <c r="AO18" s="102">
        <v>31</v>
      </c>
      <c r="AP18" s="102">
        <v>13</v>
      </c>
      <c r="AQ18" s="102">
        <v>1527</v>
      </c>
      <c r="AR18" s="102">
        <v>588</v>
      </c>
      <c r="AS18" s="102">
        <v>73</v>
      </c>
      <c r="AT18" s="102">
        <v>868</v>
      </c>
      <c r="AU18" s="102">
        <v>163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1992</v>
      </c>
      <c r="D19" s="102">
        <v>824</v>
      </c>
      <c r="E19" s="102">
        <v>65</v>
      </c>
      <c r="F19" s="102">
        <v>811</v>
      </c>
      <c r="G19" s="102">
        <v>2370</v>
      </c>
      <c r="H19" s="102">
        <v>839</v>
      </c>
      <c r="I19" s="102">
        <v>83</v>
      </c>
      <c r="J19" s="102">
        <v>215</v>
      </c>
      <c r="K19" s="102">
        <v>46</v>
      </c>
      <c r="L19" s="102">
        <v>367</v>
      </c>
      <c r="M19" s="102">
        <v>15675</v>
      </c>
      <c r="N19" s="102">
        <f t="shared" si="0"/>
        <v>18810</v>
      </c>
      <c r="O19" s="102">
        <v>2633</v>
      </c>
      <c r="P19" s="102">
        <v>9329</v>
      </c>
      <c r="Q19" s="102">
        <v>9382</v>
      </c>
      <c r="R19" s="102">
        <v>336</v>
      </c>
      <c r="S19" s="102">
        <v>14476</v>
      </c>
      <c r="T19" s="102">
        <v>12110</v>
      </c>
      <c r="U19" s="102">
        <v>453</v>
      </c>
      <c r="V19" s="102">
        <v>5876</v>
      </c>
      <c r="W19" s="100"/>
      <c r="X19" s="100"/>
      <c r="Y19" s="100"/>
      <c r="Z19" s="100"/>
      <c r="AA19" s="100"/>
      <c r="AB19" s="100"/>
      <c r="AC19" s="102">
        <v>22</v>
      </c>
      <c r="AD19" s="102">
        <v>4</v>
      </c>
      <c r="AE19" s="102">
        <v>1527</v>
      </c>
      <c r="AF19" s="102">
        <v>91</v>
      </c>
      <c r="AG19" s="102">
        <v>58</v>
      </c>
      <c r="AH19" s="102">
        <v>4066</v>
      </c>
      <c r="AI19" s="102">
        <v>291</v>
      </c>
      <c r="AJ19" s="102">
        <v>8833</v>
      </c>
      <c r="AK19" s="102">
        <v>565</v>
      </c>
      <c r="AL19" s="102">
        <v>565</v>
      </c>
      <c r="AM19" s="102">
        <v>7863</v>
      </c>
      <c r="AN19" s="102">
        <v>7863</v>
      </c>
      <c r="AO19" s="102">
        <v>30</v>
      </c>
      <c r="AP19" s="102">
        <v>118</v>
      </c>
      <c r="AQ19" s="102">
        <v>4433</v>
      </c>
      <c r="AR19" s="102">
        <v>650</v>
      </c>
      <c r="AS19" s="102">
        <v>112</v>
      </c>
      <c r="AT19" s="102">
        <v>574</v>
      </c>
      <c r="AU19" s="102">
        <v>326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26</v>
      </c>
      <c r="D20" s="102">
        <v>3</v>
      </c>
      <c r="E20" s="102">
        <v>3</v>
      </c>
      <c r="F20" s="102">
        <v>10</v>
      </c>
      <c r="G20" s="102">
        <v>98</v>
      </c>
      <c r="H20" s="102">
        <v>37</v>
      </c>
      <c r="I20" s="102">
        <v>1</v>
      </c>
      <c r="J20" s="102">
        <v>8</v>
      </c>
      <c r="K20" s="102">
        <v>8</v>
      </c>
      <c r="L20" s="102">
        <v>25</v>
      </c>
      <c r="M20" s="102">
        <v>402</v>
      </c>
      <c r="N20" s="102">
        <f t="shared" si="0"/>
        <v>482.4</v>
      </c>
      <c r="O20" s="102">
        <v>75</v>
      </c>
      <c r="P20" s="102">
        <v>382</v>
      </c>
      <c r="Q20" s="102">
        <v>192</v>
      </c>
      <c r="R20" s="102">
        <v>22</v>
      </c>
      <c r="S20" s="102">
        <v>715</v>
      </c>
      <c r="T20" s="102">
        <v>671</v>
      </c>
      <c r="U20" s="102">
        <v>17</v>
      </c>
      <c r="V20" s="102">
        <v>202</v>
      </c>
      <c r="W20" s="100"/>
      <c r="X20" s="100"/>
      <c r="Y20" s="100"/>
      <c r="Z20" s="100"/>
      <c r="AA20" s="100"/>
      <c r="AB20" s="100"/>
      <c r="AC20" s="102">
        <v>0</v>
      </c>
      <c r="AD20" s="102">
        <v>0</v>
      </c>
      <c r="AE20" s="102">
        <v>63</v>
      </c>
      <c r="AF20" s="102">
        <v>6</v>
      </c>
      <c r="AG20" s="102">
        <v>1</v>
      </c>
      <c r="AH20" s="102">
        <v>98</v>
      </c>
      <c r="AI20" s="102">
        <v>23</v>
      </c>
      <c r="AJ20" s="102">
        <v>306</v>
      </c>
      <c r="AK20" s="102">
        <v>11</v>
      </c>
      <c r="AL20" s="102">
        <v>11</v>
      </c>
      <c r="AM20" s="102">
        <v>375</v>
      </c>
      <c r="AN20" s="102">
        <v>337</v>
      </c>
      <c r="AO20" s="102">
        <v>0</v>
      </c>
      <c r="AP20" s="102">
        <v>1</v>
      </c>
      <c r="AQ20" s="102">
        <v>114</v>
      </c>
      <c r="AR20" s="102">
        <v>27</v>
      </c>
      <c r="AS20" s="102">
        <v>2</v>
      </c>
      <c r="AT20" s="102">
        <v>35</v>
      </c>
      <c r="AU20" s="102">
        <v>17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83</v>
      </c>
      <c r="D21" s="102">
        <v>7</v>
      </c>
      <c r="E21" s="102">
        <v>2</v>
      </c>
      <c r="F21" s="102">
        <v>1</v>
      </c>
      <c r="G21" s="102">
        <v>104</v>
      </c>
      <c r="H21" s="102">
        <v>25</v>
      </c>
      <c r="I21" s="102">
        <v>0</v>
      </c>
      <c r="J21" s="102">
        <v>25</v>
      </c>
      <c r="K21" s="102">
        <v>3</v>
      </c>
      <c r="L21" s="102">
        <v>6</v>
      </c>
      <c r="M21" s="102">
        <v>1852</v>
      </c>
      <c r="N21" s="102">
        <f t="shared" si="0"/>
        <v>2222.4</v>
      </c>
      <c r="O21" s="102">
        <v>126</v>
      </c>
      <c r="P21" s="102">
        <v>1368</v>
      </c>
      <c r="Q21" s="102">
        <v>791</v>
      </c>
      <c r="R21" s="102">
        <v>9</v>
      </c>
      <c r="S21" s="102">
        <v>1890</v>
      </c>
      <c r="T21" s="102">
        <v>1355</v>
      </c>
      <c r="U21" s="102">
        <v>28</v>
      </c>
      <c r="V21" s="102">
        <v>176</v>
      </c>
      <c r="W21" s="100"/>
      <c r="X21" s="100"/>
      <c r="Y21" s="100"/>
      <c r="Z21" s="100"/>
      <c r="AA21" s="100"/>
      <c r="AB21" s="100"/>
      <c r="AC21" s="102">
        <v>0</v>
      </c>
      <c r="AD21" s="102">
        <v>0</v>
      </c>
      <c r="AE21" s="102">
        <v>102</v>
      </c>
      <c r="AF21" s="102">
        <v>2</v>
      </c>
      <c r="AG21" s="102">
        <v>0</v>
      </c>
      <c r="AH21" s="102">
        <v>410</v>
      </c>
      <c r="AI21" s="102">
        <v>2</v>
      </c>
      <c r="AJ21" s="102">
        <v>345</v>
      </c>
      <c r="AK21" s="102">
        <v>104</v>
      </c>
      <c r="AL21" s="102">
        <v>104</v>
      </c>
      <c r="AM21" s="102">
        <v>634</v>
      </c>
      <c r="AN21" s="102">
        <v>634</v>
      </c>
      <c r="AO21" s="102">
        <v>1</v>
      </c>
      <c r="AP21" s="102">
        <v>1</v>
      </c>
      <c r="AQ21" s="102">
        <v>236</v>
      </c>
      <c r="AR21" s="102">
        <v>116</v>
      </c>
      <c r="AS21" s="102">
        <v>1</v>
      </c>
      <c r="AT21" s="102">
        <v>246</v>
      </c>
      <c r="AU21" s="102">
        <v>9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38</v>
      </c>
      <c r="D22" s="102">
        <v>20</v>
      </c>
      <c r="E22" s="102">
        <v>5</v>
      </c>
      <c r="F22" s="102">
        <v>7</v>
      </c>
      <c r="G22" s="102">
        <v>132</v>
      </c>
      <c r="H22" s="102">
        <v>44</v>
      </c>
      <c r="I22" s="102">
        <v>3</v>
      </c>
      <c r="J22" s="102">
        <v>10</v>
      </c>
      <c r="K22" s="102">
        <v>5</v>
      </c>
      <c r="L22" s="102">
        <v>18</v>
      </c>
      <c r="M22" s="102">
        <v>632</v>
      </c>
      <c r="N22" s="102">
        <f t="shared" si="0"/>
        <v>758.4</v>
      </c>
      <c r="O22" s="102">
        <v>77</v>
      </c>
      <c r="P22" s="102">
        <v>458</v>
      </c>
      <c r="Q22" s="102">
        <v>457</v>
      </c>
      <c r="R22" s="102">
        <v>30</v>
      </c>
      <c r="S22" s="102">
        <v>656</v>
      </c>
      <c r="T22" s="102">
        <v>757</v>
      </c>
      <c r="U22" s="102">
        <v>7</v>
      </c>
      <c r="V22" s="102">
        <v>326</v>
      </c>
      <c r="W22" s="100"/>
      <c r="X22" s="100"/>
      <c r="Y22" s="100"/>
      <c r="Z22" s="100"/>
      <c r="AA22" s="100"/>
      <c r="AB22" s="100"/>
      <c r="AC22" s="102">
        <v>0</v>
      </c>
      <c r="AD22" s="102">
        <v>0</v>
      </c>
      <c r="AE22" s="102">
        <v>70</v>
      </c>
      <c r="AF22" s="102">
        <v>7</v>
      </c>
      <c r="AG22" s="102">
        <v>6</v>
      </c>
      <c r="AH22" s="102">
        <v>172</v>
      </c>
      <c r="AI22" s="102">
        <v>10</v>
      </c>
      <c r="AJ22" s="102">
        <v>443</v>
      </c>
      <c r="AK22" s="102">
        <v>8</v>
      </c>
      <c r="AL22" s="102">
        <v>8</v>
      </c>
      <c r="AM22" s="102">
        <v>401</v>
      </c>
      <c r="AN22" s="102">
        <v>401</v>
      </c>
      <c r="AO22" s="102">
        <v>3</v>
      </c>
      <c r="AP22" s="102">
        <v>13</v>
      </c>
      <c r="AQ22" s="102">
        <v>107</v>
      </c>
      <c r="AR22" s="102">
        <v>18</v>
      </c>
      <c r="AS22" s="102">
        <v>5</v>
      </c>
      <c r="AT22" s="102">
        <v>25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1942</v>
      </c>
      <c r="D23" s="102">
        <v>661</v>
      </c>
      <c r="E23" s="102">
        <v>118</v>
      </c>
      <c r="F23" s="102">
        <v>767</v>
      </c>
      <c r="G23" s="102">
        <v>4427</v>
      </c>
      <c r="H23" s="102">
        <v>1920</v>
      </c>
      <c r="I23" s="102">
        <v>38</v>
      </c>
      <c r="J23" s="102">
        <v>1336</v>
      </c>
      <c r="K23" s="102">
        <v>103</v>
      </c>
      <c r="L23" s="102">
        <v>1107</v>
      </c>
      <c r="M23" s="102">
        <v>23526</v>
      </c>
      <c r="N23" s="102">
        <f t="shared" si="0"/>
        <v>28231.200000000001</v>
      </c>
      <c r="O23" s="102">
        <v>2364</v>
      </c>
      <c r="P23" s="102">
        <v>13879</v>
      </c>
      <c r="Q23" s="102">
        <v>8509</v>
      </c>
      <c r="R23" s="102">
        <v>448</v>
      </c>
      <c r="S23" s="102">
        <v>39680</v>
      </c>
      <c r="T23" s="102">
        <v>23887</v>
      </c>
      <c r="U23" s="102">
        <v>188</v>
      </c>
      <c r="V23" s="102">
        <v>5818</v>
      </c>
      <c r="W23" s="100"/>
      <c r="X23" s="100"/>
      <c r="Y23" s="100"/>
      <c r="Z23" s="100"/>
      <c r="AA23" s="100"/>
      <c r="AB23" s="100"/>
      <c r="AC23" s="102">
        <v>69</v>
      </c>
      <c r="AD23" s="102">
        <v>18</v>
      </c>
      <c r="AE23" s="102">
        <v>1141</v>
      </c>
      <c r="AF23" s="102">
        <v>46</v>
      </c>
      <c r="AG23" s="102">
        <v>2</v>
      </c>
      <c r="AH23" s="102">
        <v>7087</v>
      </c>
      <c r="AI23" s="102">
        <v>63</v>
      </c>
      <c r="AJ23" s="102">
        <v>17706</v>
      </c>
      <c r="AK23" s="102">
        <v>446</v>
      </c>
      <c r="AL23" s="102">
        <v>446</v>
      </c>
      <c r="AM23" s="102">
        <v>15315</v>
      </c>
      <c r="AN23" s="102">
        <v>15315</v>
      </c>
      <c r="AO23" s="102">
        <v>24</v>
      </c>
      <c r="AP23" s="102">
        <v>30</v>
      </c>
      <c r="AQ23" s="102">
        <v>2412</v>
      </c>
      <c r="AR23" s="102">
        <v>2482</v>
      </c>
      <c r="AS23" s="102">
        <v>52</v>
      </c>
      <c r="AT23" s="102">
        <v>3367</v>
      </c>
      <c r="AU23" s="102">
        <v>527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40</v>
      </c>
      <c r="D24" s="102">
        <v>9</v>
      </c>
      <c r="E24" s="102">
        <v>16</v>
      </c>
      <c r="F24" s="102">
        <v>8</v>
      </c>
      <c r="G24" s="102">
        <v>26</v>
      </c>
      <c r="H24" s="102">
        <v>21</v>
      </c>
      <c r="I24" s="102">
        <v>0</v>
      </c>
      <c r="J24" s="102">
        <v>9</v>
      </c>
      <c r="K24" s="102">
        <v>2</v>
      </c>
      <c r="L24" s="102">
        <v>16</v>
      </c>
      <c r="M24" s="102">
        <v>674</v>
      </c>
      <c r="N24" s="102">
        <f t="shared" si="0"/>
        <v>808.8</v>
      </c>
      <c r="O24" s="102">
        <v>146</v>
      </c>
      <c r="P24" s="102">
        <v>228</v>
      </c>
      <c r="Q24" s="102">
        <v>141</v>
      </c>
      <c r="R24" s="102">
        <v>44</v>
      </c>
      <c r="S24" s="102">
        <v>773</v>
      </c>
      <c r="T24" s="102">
        <v>468</v>
      </c>
      <c r="U24" s="102">
        <v>25</v>
      </c>
      <c r="V24" s="102">
        <v>116</v>
      </c>
      <c r="W24" s="100"/>
      <c r="X24" s="100"/>
      <c r="Y24" s="100"/>
      <c r="Z24" s="100"/>
      <c r="AA24" s="100"/>
      <c r="AB24" s="100"/>
      <c r="AC24" s="102">
        <v>5</v>
      </c>
      <c r="AD24" s="102">
        <v>0</v>
      </c>
      <c r="AE24" s="102">
        <v>21</v>
      </c>
      <c r="AF24" s="102">
        <v>4</v>
      </c>
      <c r="AG24" s="102">
        <v>0</v>
      </c>
      <c r="AH24" s="102">
        <v>126</v>
      </c>
      <c r="AI24" s="102">
        <v>2</v>
      </c>
      <c r="AJ24" s="102">
        <v>161</v>
      </c>
      <c r="AK24" s="102">
        <v>13</v>
      </c>
      <c r="AL24" s="102">
        <v>13</v>
      </c>
      <c r="AM24" s="102">
        <v>294</v>
      </c>
      <c r="AN24" s="102">
        <v>294</v>
      </c>
      <c r="AO24" s="102">
        <v>1</v>
      </c>
      <c r="AP24" s="102">
        <v>2</v>
      </c>
      <c r="AQ24" s="102">
        <v>111</v>
      </c>
      <c r="AR24" s="102">
        <v>170</v>
      </c>
      <c r="AS24" s="102">
        <v>0</v>
      </c>
      <c r="AT24" s="102">
        <v>136</v>
      </c>
      <c r="AU24" s="102">
        <v>10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36</v>
      </c>
      <c r="D25" s="102">
        <v>19</v>
      </c>
      <c r="E25" s="102">
        <v>1</v>
      </c>
      <c r="F25" s="102">
        <v>18</v>
      </c>
      <c r="G25" s="102">
        <v>121</v>
      </c>
      <c r="H25" s="102">
        <v>43</v>
      </c>
      <c r="I25" s="102">
        <v>2</v>
      </c>
      <c r="J25" s="102">
        <v>28</v>
      </c>
      <c r="K25" s="102">
        <v>3</v>
      </c>
      <c r="L25" s="102">
        <v>33</v>
      </c>
      <c r="M25" s="102">
        <v>752</v>
      </c>
      <c r="N25" s="102">
        <f t="shared" si="0"/>
        <v>902.4</v>
      </c>
      <c r="O25" s="102">
        <v>99</v>
      </c>
      <c r="P25" s="102">
        <v>584</v>
      </c>
      <c r="Q25" s="102">
        <v>433</v>
      </c>
      <c r="R25" s="102">
        <v>37</v>
      </c>
      <c r="S25" s="102">
        <v>885</v>
      </c>
      <c r="T25" s="102">
        <v>1151</v>
      </c>
      <c r="U25" s="102">
        <v>26</v>
      </c>
      <c r="V25" s="102">
        <v>240</v>
      </c>
      <c r="W25" s="100"/>
      <c r="X25" s="100"/>
      <c r="Y25" s="100"/>
      <c r="Z25" s="100"/>
      <c r="AA25" s="100"/>
      <c r="AB25" s="100"/>
      <c r="AC25" s="102">
        <v>11</v>
      </c>
      <c r="AD25" s="102">
        <v>0</v>
      </c>
      <c r="AE25" s="102">
        <v>23</v>
      </c>
      <c r="AF25" s="102">
        <v>7</v>
      </c>
      <c r="AG25" s="102">
        <v>0</v>
      </c>
      <c r="AH25" s="102">
        <v>232</v>
      </c>
      <c r="AI25" s="102">
        <v>2</v>
      </c>
      <c r="AJ25" s="102">
        <v>435</v>
      </c>
      <c r="AK25" s="102">
        <v>4</v>
      </c>
      <c r="AL25" s="102">
        <v>4</v>
      </c>
      <c r="AM25" s="102">
        <v>557</v>
      </c>
      <c r="AN25" s="102">
        <v>557</v>
      </c>
      <c r="AO25" s="102">
        <v>0</v>
      </c>
      <c r="AP25" s="102">
        <v>0</v>
      </c>
      <c r="AQ25" s="102">
        <v>155</v>
      </c>
      <c r="AR25" s="102">
        <v>13</v>
      </c>
      <c r="AS25" s="102">
        <v>3</v>
      </c>
      <c r="AT25" s="102">
        <v>43</v>
      </c>
      <c r="AU25" s="102">
        <v>8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247</v>
      </c>
      <c r="D26" s="102">
        <v>56</v>
      </c>
      <c r="E26" s="102">
        <v>40</v>
      </c>
      <c r="F26" s="102">
        <v>100</v>
      </c>
      <c r="G26" s="102">
        <v>416</v>
      </c>
      <c r="H26" s="102">
        <v>58</v>
      </c>
      <c r="I26" s="102">
        <v>5</v>
      </c>
      <c r="J26" s="102">
        <v>53</v>
      </c>
      <c r="K26" s="102">
        <v>16</v>
      </c>
      <c r="L26" s="102">
        <v>34</v>
      </c>
      <c r="M26" s="102">
        <v>2677</v>
      </c>
      <c r="N26" s="102">
        <f t="shared" si="0"/>
        <v>3212.4</v>
      </c>
      <c r="O26" s="102">
        <v>263</v>
      </c>
      <c r="P26" s="102">
        <v>2254</v>
      </c>
      <c r="Q26" s="102">
        <v>1955</v>
      </c>
      <c r="R26" s="102">
        <v>57</v>
      </c>
      <c r="S26" s="102">
        <v>3522</v>
      </c>
      <c r="T26" s="102">
        <v>2575</v>
      </c>
      <c r="U26" s="102">
        <v>45</v>
      </c>
      <c r="V26" s="102">
        <v>855</v>
      </c>
      <c r="W26" s="100"/>
      <c r="X26" s="100"/>
      <c r="Y26" s="100"/>
      <c r="Z26" s="100"/>
      <c r="AA26" s="100"/>
      <c r="AB26" s="100"/>
      <c r="AC26" s="102">
        <v>4</v>
      </c>
      <c r="AD26" s="102">
        <v>1</v>
      </c>
      <c r="AE26" s="102">
        <v>216</v>
      </c>
      <c r="AF26" s="102">
        <v>15</v>
      </c>
      <c r="AG26" s="102">
        <v>5</v>
      </c>
      <c r="AH26" s="102">
        <v>756</v>
      </c>
      <c r="AI26" s="102">
        <v>77</v>
      </c>
      <c r="AJ26" s="102">
        <v>1960</v>
      </c>
      <c r="AK26" s="102">
        <v>87</v>
      </c>
      <c r="AL26" s="102">
        <v>87</v>
      </c>
      <c r="AM26" s="102">
        <v>1424</v>
      </c>
      <c r="AN26" s="102">
        <v>1424</v>
      </c>
      <c r="AO26" s="102">
        <v>9</v>
      </c>
      <c r="AP26" s="102">
        <v>10</v>
      </c>
      <c r="AQ26" s="102">
        <v>481</v>
      </c>
      <c r="AR26" s="102">
        <v>180</v>
      </c>
      <c r="AS26" s="102">
        <v>6</v>
      </c>
      <c r="AT26" s="102">
        <v>184</v>
      </c>
      <c r="AU26" s="102">
        <v>95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18</v>
      </c>
      <c r="D27" s="102">
        <v>4</v>
      </c>
      <c r="E27" s="102">
        <v>1</v>
      </c>
      <c r="F27" s="102">
        <v>13</v>
      </c>
      <c r="G27" s="102">
        <v>63</v>
      </c>
      <c r="H27" s="102">
        <v>32</v>
      </c>
      <c r="I27" s="102">
        <v>4</v>
      </c>
      <c r="J27" s="102">
        <v>8</v>
      </c>
      <c r="K27" s="102">
        <v>39</v>
      </c>
      <c r="L27" s="102">
        <v>65</v>
      </c>
      <c r="M27" s="102">
        <v>3466</v>
      </c>
      <c r="N27" s="102">
        <f t="shared" si="0"/>
        <v>4159.2</v>
      </c>
      <c r="O27" s="102">
        <v>411</v>
      </c>
      <c r="P27" s="102">
        <v>1077</v>
      </c>
      <c r="Q27" s="102">
        <v>1761</v>
      </c>
      <c r="R27" s="102">
        <v>20</v>
      </c>
      <c r="S27" s="102">
        <v>1495</v>
      </c>
      <c r="T27" s="102">
        <v>5099</v>
      </c>
      <c r="U27" s="102">
        <v>44</v>
      </c>
      <c r="V27" s="102">
        <v>676</v>
      </c>
      <c r="W27" s="100"/>
      <c r="X27" s="100"/>
      <c r="Y27" s="100"/>
      <c r="Z27" s="100"/>
      <c r="AA27" s="100"/>
      <c r="AB27" s="100"/>
      <c r="AC27" s="102">
        <v>3</v>
      </c>
      <c r="AD27" s="102">
        <v>0</v>
      </c>
      <c r="AE27" s="102">
        <v>4</v>
      </c>
      <c r="AF27" s="102">
        <v>0</v>
      </c>
      <c r="AG27" s="102">
        <v>1</v>
      </c>
      <c r="AH27" s="102">
        <v>181</v>
      </c>
      <c r="AI27" s="102">
        <v>0</v>
      </c>
      <c r="AJ27" s="102">
        <v>1463</v>
      </c>
      <c r="AK27" s="102">
        <v>2</v>
      </c>
      <c r="AL27" s="102">
        <v>2</v>
      </c>
      <c r="AM27" s="102">
        <v>2924</v>
      </c>
      <c r="AN27" s="102">
        <v>2777</v>
      </c>
      <c r="AO27" s="102">
        <v>0</v>
      </c>
      <c r="AP27" s="102">
        <v>0</v>
      </c>
      <c r="AQ27" s="102">
        <v>640</v>
      </c>
      <c r="AR27" s="102">
        <v>89</v>
      </c>
      <c r="AS27" s="102">
        <v>1</v>
      </c>
      <c r="AT27" s="102">
        <v>274</v>
      </c>
      <c r="AU27" s="102">
        <v>2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13</v>
      </c>
      <c r="N28" s="102">
        <f t="shared" si="0"/>
        <v>15.6</v>
      </c>
      <c r="O28" s="102">
        <v>2</v>
      </c>
      <c r="P28" s="102">
        <v>16</v>
      </c>
      <c r="Q28" s="102">
        <v>9</v>
      </c>
      <c r="R28" s="102">
        <v>0</v>
      </c>
      <c r="S28" s="102">
        <v>28</v>
      </c>
      <c r="T28" s="102">
        <v>8</v>
      </c>
      <c r="U28" s="102">
        <v>0</v>
      </c>
      <c r="V28" s="102">
        <v>1</v>
      </c>
      <c r="W28" s="100"/>
      <c r="X28" s="100"/>
      <c r="Y28" s="100"/>
      <c r="Z28" s="100"/>
      <c r="AA28" s="100"/>
      <c r="AB28" s="100"/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6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56</v>
      </c>
      <c r="D29" s="102">
        <v>34</v>
      </c>
      <c r="E29" s="102">
        <v>0</v>
      </c>
      <c r="F29" s="102">
        <v>13</v>
      </c>
      <c r="G29" s="102">
        <v>114</v>
      </c>
      <c r="H29" s="102">
        <v>11</v>
      </c>
      <c r="I29" s="102">
        <v>1</v>
      </c>
      <c r="J29" s="102">
        <v>3</v>
      </c>
      <c r="K29" s="102">
        <v>0</v>
      </c>
      <c r="L29" s="102">
        <v>13</v>
      </c>
      <c r="M29" s="102">
        <v>355</v>
      </c>
      <c r="N29" s="102">
        <f t="shared" si="0"/>
        <v>426</v>
      </c>
      <c r="O29" s="102">
        <v>16</v>
      </c>
      <c r="P29" s="102">
        <v>226</v>
      </c>
      <c r="Q29" s="102">
        <v>119</v>
      </c>
      <c r="R29" s="102">
        <v>2</v>
      </c>
      <c r="S29" s="102">
        <v>404</v>
      </c>
      <c r="T29" s="102">
        <v>374</v>
      </c>
      <c r="U29" s="102">
        <v>3</v>
      </c>
      <c r="V29" s="102">
        <v>77</v>
      </c>
      <c r="W29" s="100"/>
      <c r="X29" s="100"/>
      <c r="Y29" s="100"/>
      <c r="Z29" s="100"/>
      <c r="AA29" s="100"/>
      <c r="AB29" s="100"/>
      <c r="AC29" s="102">
        <v>0</v>
      </c>
      <c r="AD29" s="102">
        <v>0</v>
      </c>
      <c r="AE29" s="102">
        <v>56</v>
      </c>
      <c r="AF29" s="102">
        <v>0</v>
      </c>
      <c r="AG29" s="102">
        <v>1</v>
      </c>
      <c r="AH29" s="102">
        <v>181</v>
      </c>
      <c r="AI29" s="102">
        <v>7</v>
      </c>
      <c r="AJ29" s="102">
        <v>324</v>
      </c>
      <c r="AK29" s="102">
        <v>4</v>
      </c>
      <c r="AL29" s="102">
        <v>4</v>
      </c>
      <c r="AM29" s="102">
        <v>233</v>
      </c>
      <c r="AN29" s="102">
        <v>233</v>
      </c>
      <c r="AO29" s="102">
        <v>7</v>
      </c>
      <c r="AP29" s="102">
        <v>2</v>
      </c>
      <c r="AQ29" s="102">
        <v>62</v>
      </c>
      <c r="AR29" s="102">
        <v>41</v>
      </c>
      <c r="AS29" s="102">
        <v>0</v>
      </c>
      <c r="AT29" s="102">
        <v>50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87</v>
      </c>
      <c r="D30" s="102">
        <v>13</v>
      </c>
      <c r="E30" s="102">
        <v>10</v>
      </c>
      <c r="F30" s="102">
        <v>24</v>
      </c>
      <c r="G30" s="102">
        <v>163</v>
      </c>
      <c r="H30" s="102">
        <v>57</v>
      </c>
      <c r="I30" s="102">
        <v>5</v>
      </c>
      <c r="J30" s="102">
        <v>54</v>
      </c>
      <c r="K30" s="102">
        <v>1</v>
      </c>
      <c r="L30" s="102">
        <v>42</v>
      </c>
      <c r="M30" s="102">
        <v>1238</v>
      </c>
      <c r="N30" s="102">
        <f t="shared" si="0"/>
        <v>1485.6</v>
      </c>
      <c r="O30" s="102">
        <v>117</v>
      </c>
      <c r="P30" s="102">
        <v>1117</v>
      </c>
      <c r="Q30" s="102">
        <v>597</v>
      </c>
      <c r="R30" s="102">
        <v>12</v>
      </c>
      <c r="S30" s="102">
        <v>1855</v>
      </c>
      <c r="T30" s="102">
        <v>1138</v>
      </c>
      <c r="U30" s="102">
        <v>32</v>
      </c>
      <c r="V30" s="102">
        <v>310</v>
      </c>
      <c r="W30" s="100"/>
      <c r="X30" s="100"/>
      <c r="Y30" s="100"/>
      <c r="Z30" s="100"/>
      <c r="AA30" s="100"/>
      <c r="AB30" s="100"/>
      <c r="AC30" s="102">
        <v>3</v>
      </c>
      <c r="AD30" s="102">
        <v>2</v>
      </c>
      <c r="AE30" s="102">
        <v>63</v>
      </c>
      <c r="AF30" s="102">
        <v>0</v>
      </c>
      <c r="AG30" s="102">
        <v>0</v>
      </c>
      <c r="AH30" s="102">
        <v>290</v>
      </c>
      <c r="AI30" s="102">
        <v>10</v>
      </c>
      <c r="AJ30" s="102">
        <v>663</v>
      </c>
      <c r="AK30" s="102">
        <v>35</v>
      </c>
      <c r="AL30" s="102">
        <v>35</v>
      </c>
      <c r="AM30" s="102">
        <v>666</v>
      </c>
      <c r="AN30" s="102">
        <v>666</v>
      </c>
      <c r="AO30" s="102">
        <v>3</v>
      </c>
      <c r="AP30" s="102">
        <v>0</v>
      </c>
      <c r="AQ30" s="102">
        <v>232</v>
      </c>
      <c r="AR30" s="102">
        <v>197</v>
      </c>
      <c r="AS30" s="102">
        <v>3</v>
      </c>
      <c r="AT30" s="102">
        <v>174</v>
      </c>
      <c r="AU30" s="102">
        <v>32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120</v>
      </c>
      <c r="D31" s="102">
        <v>32</v>
      </c>
      <c r="E31" s="102">
        <v>24</v>
      </c>
      <c r="F31" s="102">
        <v>57</v>
      </c>
      <c r="G31" s="102">
        <v>222</v>
      </c>
      <c r="H31" s="102">
        <v>123</v>
      </c>
      <c r="I31" s="102">
        <v>1</v>
      </c>
      <c r="J31" s="102">
        <v>35</v>
      </c>
      <c r="K31" s="102">
        <v>15</v>
      </c>
      <c r="L31" s="102">
        <v>65</v>
      </c>
      <c r="M31" s="102">
        <v>2055</v>
      </c>
      <c r="N31" s="102">
        <f t="shared" si="0"/>
        <v>2466</v>
      </c>
      <c r="O31" s="102">
        <v>192</v>
      </c>
      <c r="P31" s="102">
        <v>1371</v>
      </c>
      <c r="Q31" s="102">
        <v>694</v>
      </c>
      <c r="R31" s="102">
        <v>36</v>
      </c>
      <c r="S31" s="102">
        <v>3091</v>
      </c>
      <c r="T31" s="102">
        <v>2359</v>
      </c>
      <c r="U31" s="102">
        <v>48</v>
      </c>
      <c r="V31" s="102">
        <v>570</v>
      </c>
      <c r="W31" s="100"/>
      <c r="X31" s="100"/>
      <c r="Y31" s="100"/>
      <c r="Z31" s="100"/>
      <c r="AA31" s="100"/>
      <c r="AB31" s="100"/>
      <c r="AC31" s="102">
        <v>1</v>
      </c>
      <c r="AD31" s="102">
        <v>0</v>
      </c>
      <c r="AE31" s="102">
        <v>105</v>
      </c>
      <c r="AF31" s="102">
        <v>8</v>
      </c>
      <c r="AG31" s="102">
        <v>0</v>
      </c>
      <c r="AH31" s="102">
        <v>466</v>
      </c>
      <c r="AI31" s="102">
        <v>7</v>
      </c>
      <c r="AJ31" s="102">
        <v>1351</v>
      </c>
      <c r="AK31" s="102">
        <v>36</v>
      </c>
      <c r="AL31" s="102">
        <v>36</v>
      </c>
      <c r="AM31" s="102">
        <v>1223</v>
      </c>
      <c r="AN31" s="102">
        <v>1223</v>
      </c>
      <c r="AO31" s="102">
        <v>8</v>
      </c>
      <c r="AP31" s="102">
        <v>5</v>
      </c>
      <c r="AQ31" s="102">
        <v>293</v>
      </c>
      <c r="AR31" s="102">
        <v>94</v>
      </c>
      <c r="AS31" s="102">
        <v>2</v>
      </c>
      <c r="AT31" s="102">
        <v>194</v>
      </c>
      <c r="AU31" s="102">
        <v>62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40</v>
      </c>
      <c r="D32" s="102">
        <v>17</v>
      </c>
      <c r="E32" s="102">
        <v>0</v>
      </c>
      <c r="F32" s="102">
        <v>8</v>
      </c>
      <c r="G32" s="102">
        <v>144</v>
      </c>
      <c r="H32" s="102">
        <v>36</v>
      </c>
      <c r="I32" s="102">
        <v>1</v>
      </c>
      <c r="J32" s="102">
        <v>7</v>
      </c>
      <c r="K32" s="102">
        <v>0</v>
      </c>
      <c r="L32" s="102">
        <v>20</v>
      </c>
      <c r="M32" s="102">
        <v>1110</v>
      </c>
      <c r="N32" s="102">
        <f t="shared" si="0"/>
        <v>1332</v>
      </c>
      <c r="O32" s="102">
        <v>56</v>
      </c>
      <c r="P32" s="102">
        <v>329</v>
      </c>
      <c r="Q32" s="102">
        <v>137</v>
      </c>
      <c r="R32" s="102">
        <v>0</v>
      </c>
      <c r="S32" s="102">
        <v>1025</v>
      </c>
      <c r="T32" s="102">
        <v>500</v>
      </c>
      <c r="U32" s="102">
        <v>3</v>
      </c>
      <c r="V32" s="102">
        <v>97</v>
      </c>
      <c r="W32" s="100"/>
      <c r="X32" s="100"/>
      <c r="Y32" s="100"/>
      <c r="Z32" s="100"/>
      <c r="AA32" s="100"/>
      <c r="AB32" s="100"/>
      <c r="AC32" s="102">
        <v>3</v>
      </c>
      <c r="AD32" s="102">
        <v>0</v>
      </c>
      <c r="AE32" s="102">
        <v>46</v>
      </c>
      <c r="AF32" s="102">
        <v>0</v>
      </c>
      <c r="AG32" s="102">
        <v>0</v>
      </c>
      <c r="AH32" s="102">
        <v>242</v>
      </c>
      <c r="AI32" s="102">
        <v>3</v>
      </c>
      <c r="AJ32" s="102">
        <v>876</v>
      </c>
      <c r="AK32" s="102">
        <v>31</v>
      </c>
      <c r="AL32" s="102">
        <v>31</v>
      </c>
      <c r="AM32" s="102">
        <v>469</v>
      </c>
      <c r="AN32" s="102">
        <v>469</v>
      </c>
      <c r="AO32" s="102">
        <v>0</v>
      </c>
      <c r="AP32" s="102">
        <v>0</v>
      </c>
      <c r="AQ32" s="102">
        <v>132</v>
      </c>
      <c r="AR32" s="102">
        <v>74</v>
      </c>
      <c r="AS32" s="102">
        <v>5</v>
      </c>
      <c r="AT32" s="102">
        <v>90</v>
      </c>
      <c r="AU32" s="102">
        <v>12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94</v>
      </c>
      <c r="D33" s="102">
        <v>78</v>
      </c>
      <c r="E33" s="102">
        <v>7</v>
      </c>
      <c r="F33" s="102">
        <v>67</v>
      </c>
      <c r="G33" s="102">
        <v>451</v>
      </c>
      <c r="H33" s="102">
        <v>132</v>
      </c>
      <c r="I33" s="102">
        <v>9</v>
      </c>
      <c r="J33" s="102">
        <v>86</v>
      </c>
      <c r="K33" s="101">
        <v>18</v>
      </c>
      <c r="L33" s="101">
        <v>78</v>
      </c>
      <c r="M33" s="101">
        <v>3142</v>
      </c>
      <c r="N33" s="102">
        <f t="shared" si="0"/>
        <v>3770.3999999999996</v>
      </c>
      <c r="O33" s="101">
        <v>555</v>
      </c>
      <c r="P33" s="102">
        <v>3481</v>
      </c>
      <c r="Q33" s="102">
        <v>1571</v>
      </c>
      <c r="R33" s="102">
        <v>105</v>
      </c>
      <c r="S33" s="102">
        <v>4648</v>
      </c>
      <c r="T33" s="102">
        <v>4673</v>
      </c>
      <c r="U33" s="102">
        <v>5828</v>
      </c>
      <c r="V33" s="102">
        <v>1853</v>
      </c>
      <c r="W33" s="100"/>
      <c r="X33" s="100"/>
      <c r="Y33" s="100"/>
      <c r="Z33" s="100"/>
      <c r="AA33" s="100"/>
      <c r="AB33" s="100"/>
      <c r="AC33" s="102">
        <v>11</v>
      </c>
      <c r="AD33" s="102">
        <v>0</v>
      </c>
      <c r="AE33" s="102">
        <v>151</v>
      </c>
      <c r="AF33" s="102">
        <v>32</v>
      </c>
      <c r="AG33" s="102">
        <v>4</v>
      </c>
      <c r="AH33" s="102">
        <v>708</v>
      </c>
      <c r="AI33" s="102">
        <v>45</v>
      </c>
      <c r="AJ33" s="102">
        <v>2180</v>
      </c>
      <c r="AK33" s="102">
        <v>60</v>
      </c>
      <c r="AL33" s="102">
        <v>60</v>
      </c>
      <c r="AM33" s="102">
        <v>2437</v>
      </c>
      <c r="AN33" s="102">
        <v>2437</v>
      </c>
      <c r="AO33" s="102">
        <v>2</v>
      </c>
      <c r="AP33" s="102">
        <v>9</v>
      </c>
      <c r="AQ33" s="102">
        <v>1435</v>
      </c>
      <c r="AR33" s="102">
        <v>92</v>
      </c>
      <c r="AS33" s="102">
        <v>16</v>
      </c>
      <c r="AT33" s="102">
        <v>318</v>
      </c>
      <c r="AU33" s="102">
        <v>165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1</v>
      </c>
      <c r="E34" s="102">
        <v>0</v>
      </c>
      <c r="F34" s="102">
        <v>1</v>
      </c>
      <c r="G34" s="102">
        <v>15</v>
      </c>
      <c r="H34" s="102">
        <v>2</v>
      </c>
      <c r="I34" s="102">
        <v>0</v>
      </c>
      <c r="J34" s="102">
        <v>1</v>
      </c>
      <c r="K34" s="102">
        <v>7</v>
      </c>
      <c r="L34" s="102">
        <v>11</v>
      </c>
      <c r="M34" s="102">
        <v>133</v>
      </c>
      <c r="N34" s="102">
        <f t="shared" si="0"/>
        <v>159.6</v>
      </c>
      <c r="O34" s="102">
        <v>28</v>
      </c>
      <c r="P34" s="102">
        <v>232</v>
      </c>
      <c r="Q34" s="102">
        <v>118</v>
      </c>
      <c r="R34" s="102">
        <v>5</v>
      </c>
      <c r="S34" s="102">
        <v>244</v>
      </c>
      <c r="T34" s="102">
        <v>270</v>
      </c>
      <c r="U34" s="102">
        <v>24</v>
      </c>
      <c r="V34" s="102">
        <v>117</v>
      </c>
      <c r="W34" s="100"/>
      <c r="X34" s="100"/>
      <c r="Y34" s="100"/>
      <c r="Z34" s="100"/>
      <c r="AA34" s="100"/>
      <c r="AB34" s="100"/>
      <c r="AC34" s="102">
        <v>0</v>
      </c>
      <c r="AD34" s="102">
        <v>0</v>
      </c>
      <c r="AE34" s="102">
        <v>1</v>
      </c>
      <c r="AF34" s="102">
        <v>6</v>
      </c>
      <c r="AG34" s="102">
        <v>0</v>
      </c>
      <c r="AH34" s="102">
        <v>22</v>
      </c>
      <c r="AI34" s="102">
        <v>6</v>
      </c>
      <c r="AJ34" s="102">
        <v>55</v>
      </c>
      <c r="AK34" s="102">
        <v>1</v>
      </c>
      <c r="AL34" s="102">
        <v>1</v>
      </c>
      <c r="AM34" s="102">
        <v>235</v>
      </c>
      <c r="AN34" s="102">
        <v>235</v>
      </c>
      <c r="AO34" s="102">
        <v>0</v>
      </c>
      <c r="AP34" s="102">
        <v>0</v>
      </c>
      <c r="AQ34" s="102">
        <v>31</v>
      </c>
      <c r="AR34" s="102">
        <v>12</v>
      </c>
      <c r="AS34" s="102">
        <v>0</v>
      </c>
      <c r="AT34" s="102">
        <v>32</v>
      </c>
      <c r="AU34" s="102">
        <v>1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1</v>
      </c>
      <c r="D35" s="102">
        <v>0</v>
      </c>
      <c r="E35" s="102">
        <v>0</v>
      </c>
      <c r="F35" s="102">
        <v>5</v>
      </c>
      <c r="G35" s="102">
        <v>18</v>
      </c>
      <c r="H35" s="102">
        <v>9</v>
      </c>
      <c r="I35" s="102">
        <v>0</v>
      </c>
      <c r="J35" s="102">
        <v>5</v>
      </c>
      <c r="K35" s="102">
        <v>2</v>
      </c>
      <c r="L35" s="102">
        <v>2</v>
      </c>
      <c r="M35" s="102">
        <v>97</v>
      </c>
      <c r="N35" s="102">
        <f t="shared" si="0"/>
        <v>116.39999999999999</v>
      </c>
      <c r="O35" s="102">
        <v>33</v>
      </c>
      <c r="P35" s="102">
        <v>73</v>
      </c>
      <c r="Q35" s="102">
        <v>64</v>
      </c>
      <c r="R35" s="102">
        <v>11</v>
      </c>
      <c r="S35" s="102">
        <v>244</v>
      </c>
      <c r="T35" s="102">
        <v>190</v>
      </c>
      <c r="U35" s="102">
        <v>10</v>
      </c>
      <c r="V35" s="102">
        <v>61</v>
      </c>
      <c r="W35" s="100"/>
      <c r="X35" s="100"/>
      <c r="Y35" s="100"/>
      <c r="Z35" s="100"/>
      <c r="AA35" s="100"/>
      <c r="AB35" s="100"/>
      <c r="AC35" s="102">
        <v>1</v>
      </c>
      <c r="AD35" s="102">
        <v>0</v>
      </c>
      <c r="AE35" s="102">
        <v>7</v>
      </c>
      <c r="AF35" s="102">
        <v>2</v>
      </c>
      <c r="AG35" s="102">
        <v>0</v>
      </c>
      <c r="AH35" s="102">
        <v>17</v>
      </c>
      <c r="AI35" s="102">
        <v>2</v>
      </c>
      <c r="AJ35" s="102">
        <v>77</v>
      </c>
      <c r="AK35" s="102">
        <v>3</v>
      </c>
      <c r="AL35" s="102">
        <v>3</v>
      </c>
      <c r="AM35" s="102">
        <v>140</v>
      </c>
      <c r="AN35" s="102">
        <v>140</v>
      </c>
      <c r="AO35" s="102">
        <v>0</v>
      </c>
      <c r="AP35" s="102">
        <v>0</v>
      </c>
      <c r="AQ35" s="102">
        <v>33</v>
      </c>
      <c r="AR35" s="102">
        <v>32</v>
      </c>
      <c r="AS35" s="102">
        <v>0</v>
      </c>
      <c r="AT35" s="102">
        <v>52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3</v>
      </c>
      <c r="E36" s="102">
        <v>1</v>
      </c>
      <c r="F36" s="102">
        <v>9</v>
      </c>
      <c r="G36" s="102">
        <v>23</v>
      </c>
      <c r="H36" s="102">
        <v>3</v>
      </c>
      <c r="I36" s="102">
        <v>3</v>
      </c>
      <c r="J36" s="102">
        <v>0</v>
      </c>
      <c r="K36" s="102">
        <v>8</v>
      </c>
      <c r="L36" s="102">
        <v>9</v>
      </c>
      <c r="M36" s="102">
        <v>224</v>
      </c>
      <c r="N36" s="102">
        <f t="shared" si="0"/>
        <v>268.8</v>
      </c>
      <c r="O36" s="102">
        <v>127</v>
      </c>
      <c r="P36" s="102">
        <v>342</v>
      </c>
      <c r="Q36" s="102">
        <v>183</v>
      </c>
      <c r="R36" s="102">
        <v>18</v>
      </c>
      <c r="S36" s="102">
        <v>347</v>
      </c>
      <c r="T36" s="102">
        <v>387</v>
      </c>
      <c r="U36" s="102">
        <v>9</v>
      </c>
      <c r="V36" s="102">
        <v>226</v>
      </c>
      <c r="W36" s="100"/>
      <c r="X36" s="100"/>
      <c r="Y36" s="100"/>
      <c r="Z36" s="100"/>
      <c r="AA36" s="100"/>
      <c r="AB36" s="100"/>
      <c r="AC36" s="102">
        <v>0</v>
      </c>
      <c r="AD36" s="102">
        <v>0</v>
      </c>
      <c r="AE36" s="102">
        <v>2</v>
      </c>
      <c r="AF36" s="102">
        <v>2</v>
      </c>
      <c r="AG36" s="102">
        <v>0</v>
      </c>
      <c r="AH36" s="102">
        <v>60</v>
      </c>
      <c r="AI36" s="102">
        <v>7</v>
      </c>
      <c r="AJ36" s="102">
        <v>184</v>
      </c>
      <c r="AK36" s="102">
        <v>0</v>
      </c>
      <c r="AL36" s="102">
        <v>0</v>
      </c>
      <c r="AM36" s="102">
        <v>368</v>
      </c>
      <c r="AN36" s="102">
        <v>368</v>
      </c>
      <c r="AO36" s="102">
        <v>0</v>
      </c>
      <c r="AP36" s="102">
        <v>1</v>
      </c>
      <c r="AQ36" s="102">
        <v>127</v>
      </c>
      <c r="AR36" s="102">
        <v>12</v>
      </c>
      <c r="AS36" s="102">
        <v>1</v>
      </c>
      <c r="AT36" s="102">
        <v>43</v>
      </c>
      <c r="AU36" s="102">
        <v>14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3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4</v>
      </c>
      <c r="N37" s="102">
        <f t="shared" si="0"/>
        <v>4.8</v>
      </c>
      <c r="O37" s="102">
        <v>0</v>
      </c>
      <c r="P37" s="102">
        <v>8</v>
      </c>
      <c r="Q37" s="102">
        <v>1</v>
      </c>
      <c r="R37" s="102">
        <v>0</v>
      </c>
      <c r="S37" s="102">
        <v>8</v>
      </c>
      <c r="T37" s="102">
        <v>5</v>
      </c>
      <c r="U37" s="102">
        <v>0</v>
      </c>
      <c r="V37" s="102">
        <v>1</v>
      </c>
      <c r="W37" s="100"/>
      <c r="X37" s="100"/>
      <c r="Y37" s="100"/>
      <c r="Z37" s="100"/>
      <c r="AA37" s="100"/>
      <c r="AB37" s="100"/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2</v>
      </c>
      <c r="AN37" s="102">
        <v>2</v>
      </c>
      <c r="AO37" s="102">
        <v>0</v>
      </c>
      <c r="AP37" s="102">
        <v>1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15</v>
      </c>
      <c r="D38" s="102">
        <v>22</v>
      </c>
      <c r="E38" s="102">
        <v>1</v>
      </c>
      <c r="F38" s="102">
        <v>38</v>
      </c>
      <c r="G38" s="102">
        <v>44</v>
      </c>
      <c r="H38" s="102">
        <v>68</v>
      </c>
      <c r="I38" s="102">
        <v>0</v>
      </c>
      <c r="J38" s="102">
        <v>33</v>
      </c>
      <c r="K38" s="102">
        <v>1</v>
      </c>
      <c r="L38" s="102">
        <v>12</v>
      </c>
      <c r="M38" s="102">
        <v>486</v>
      </c>
      <c r="N38" s="102">
        <f t="shared" si="0"/>
        <v>583.19999999999993</v>
      </c>
      <c r="O38" s="102">
        <v>168</v>
      </c>
      <c r="P38" s="102">
        <v>572</v>
      </c>
      <c r="Q38" s="102">
        <v>214</v>
      </c>
      <c r="R38" s="102">
        <v>7</v>
      </c>
      <c r="S38" s="102">
        <v>2286</v>
      </c>
      <c r="T38" s="102">
        <v>641</v>
      </c>
      <c r="U38" s="102">
        <v>13</v>
      </c>
      <c r="V38" s="102">
        <v>332</v>
      </c>
      <c r="W38" s="100"/>
      <c r="X38" s="100"/>
      <c r="Y38" s="100"/>
      <c r="Z38" s="100"/>
      <c r="AA38" s="100"/>
      <c r="AB38" s="100"/>
      <c r="AC38" s="102">
        <v>0</v>
      </c>
      <c r="AD38" s="102">
        <v>0</v>
      </c>
      <c r="AE38" s="102">
        <v>19</v>
      </c>
      <c r="AF38" s="102">
        <v>0</v>
      </c>
      <c r="AG38" s="102">
        <v>2</v>
      </c>
      <c r="AH38" s="102">
        <v>83</v>
      </c>
      <c r="AI38" s="102">
        <v>1</v>
      </c>
      <c r="AJ38" s="102">
        <v>593</v>
      </c>
      <c r="AK38" s="102">
        <v>4</v>
      </c>
      <c r="AL38" s="102">
        <v>4</v>
      </c>
      <c r="AM38" s="102">
        <v>1050</v>
      </c>
      <c r="AN38" s="102">
        <v>1050</v>
      </c>
      <c r="AO38" s="102">
        <v>0</v>
      </c>
      <c r="AP38" s="102">
        <v>2</v>
      </c>
      <c r="AQ38" s="102">
        <v>277</v>
      </c>
      <c r="AR38" s="102">
        <v>176</v>
      </c>
      <c r="AS38" s="102">
        <v>6</v>
      </c>
      <c r="AT38" s="102">
        <v>294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2</v>
      </c>
      <c r="D39" s="102">
        <v>0</v>
      </c>
      <c r="E39" s="102">
        <v>0</v>
      </c>
      <c r="F39" s="102">
        <v>2</v>
      </c>
      <c r="G39" s="102">
        <v>2</v>
      </c>
      <c r="H39" s="102">
        <v>0</v>
      </c>
      <c r="I39" s="102">
        <v>0</v>
      </c>
      <c r="J39" s="102">
        <v>0</v>
      </c>
      <c r="K39" s="102">
        <v>2</v>
      </c>
      <c r="L39" s="102">
        <v>0</v>
      </c>
      <c r="M39" s="102">
        <v>104</v>
      </c>
      <c r="N39" s="102">
        <f t="shared" si="0"/>
        <v>124.8</v>
      </c>
      <c r="O39" s="102">
        <v>10</v>
      </c>
      <c r="P39" s="102">
        <v>41</v>
      </c>
      <c r="Q39" s="102">
        <v>39</v>
      </c>
      <c r="R39" s="102">
        <v>3</v>
      </c>
      <c r="S39" s="102">
        <v>147</v>
      </c>
      <c r="T39" s="102">
        <v>183</v>
      </c>
      <c r="U39" s="102">
        <v>4</v>
      </c>
      <c r="V39" s="102">
        <v>21</v>
      </c>
      <c r="W39" s="100"/>
      <c r="X39" s="100"/>
      <c r="Y39" s="100"/>
      <c r="Z39" s="100"/>
      <c r="AA39" s="100"/>
      <c r="AB39" s="100"/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7</v>
      </c>
      <c r="AI39" s="102">
        <v>2</v>
      </c>
      <c r="AJ39" s="102">
        <v>75</v>
      </c>
      <c r="AK39" s="102">
        <v>2</v>
      </c>
      <c r="AL39" s="102">
        <v>2</v>
      </c>
      <c r="AM39" s="102">
        <v>104</v>
      </c>
      <c r="AN39" s="102">
        <v>104</v>
      </c>
      <c r="AO39" s="102">
        <v>0</v>
      </c>
      <c r="AP39" s="102">
        <v>0</v>
      </c>
      <c r="AQ39" s="102">
        <v>13</v>
      </c>
      <c r="AR39" s="102">
        <v>1</v>
      </c>
      <c r="AS39" s="102">
        <v>0</v>
      </c>
      <c r="AT39" s="102">
        <v>14</v>
      </c>
      <c r="AU39" s="102">
        <v>0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14</v>
      </c>
      <c r="D40" s="102">
        <v>2</v>
      </c>
      <c r="E40" s="102">
        <v>9</v>
      </c>
      <c r="F40" s="102">
        <v>8</v>
      </c>
      <c r="G40" s="102">
        <v>23</v>
      </c>
      <c r="H40" s="102">
        <v>18</v>
      </c>
      <c r="I40" s="102">
        <v>0</v>
      </c>
      <c r="J40" s="102">
        <v>4</v>
      </c>
      <c r="K40" s="102">
        <v>4</v>
      </c>
      <c r="L40" s="102">
        <v>8</v>
      </c>
      <c r="M40" s="102">
        <v>331</v>
      </c>
      <c r="N40" s="102">
        <f t="shared" si="0"/>
        <v>397.2</v>
      </c>
      <c r="O40" s="102">
        <v>34</v>
      </c>
      <c r="P40" s="102">
        <v>157</v>
      </c>
      <c r="Q40" s="102">
        <v>56</v>
      </c>
      <c r="R40" s="102">
        <v>4</v>
      </c>
      <c r="S40" s="102">
        <v>368</v>
      </c>
      <c r="T40" s="102">
        <v>383</v>
      </c>
      <c r="U40" s="102">
        <v>9</v>
      </c>
      <c r="V40" s="102">
        <v>64</v>
      </c>
      <c r="W40" s="100"/>
      <c r="X40" s="100"/>
      <c r="Y40" s="100"/>
      <c r="Z40" s="100"/>
      <c r="AA40" s="100"/>
      <c r="AB40" s="100"/>
      <c r="AC40" s="102">
        <v>0</v>
      </c>
      <c r="AD40" s="102">
        <v>0</v>
      </c>
      <c r="AE40" s="102">
        <v>3</v>
      </c>
      <c r="AF40" s="102">
        <v>2</v>
      </c>
      <c r="AG40" s="102">
        <v>0</v>
      </c>
      <c r="AH40" s="102">
        <v>54</v>
      </c>
      <c r="AI40" s="102">
        <v>9</v>
      </c>
      <c r="AJ40" s="102">
        <v>209</v>
      </c>
      <c r="AK40" s="102">
        <v>9</v>
      </c>
      <c r="AL40" s="102">
        <v>9</v>
      </c>
      <c r="AM40" s="102">
        <v>240</v>
      </c>
      <c r="AN40" s="102">
        <v>240</v>
      </c>
      <c r="AO40" s="102">
        <v>1</v>
      </c>
      <c r="AP40" s="102">
        <v>0</v>
      </c>
      <c r="AQ40" s="102">
        <v>55</v>
      </c>
      <c r="AR40" s="102">
        <v>17</v>
      </c>
      <c r="AS40" s="102">
        <v>0</v>
      </c>
      <c r="AT40" s="102">
        <v>44</v>
      </c>
      <c r="AU40" s="102">
        <v>3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122</v>
      </c>
      <c r="D41" s="102">
        <v>74</v>
      </c>
      <c r="E41" s="102">
        <v>19</v>
      </c>
      <c r="F41" s="102">
        <v>30</v>
      </c>
      <c r="G41" s="102">
        <v>239</v>
      </c>
      <c r="H41" s="102">
        <v>101</v>
      </c>
      <c r="I41" s="102">
        <v>2</v>
      </c>
      <c r="J41" s="102">
        <v>113</v>
      </c>
      <c r="K41" s="102">
        <v>1</v>
      </c>
      <c r="L41" s="102">
        <v>147</v>
      </c>
      <c r="M41" s="102">
        <v>2364</v>
      </c>
      <c r="N41" s="102">
        <f t="shared" si="0"/>
        <v>2836.7999999999997</v>
      </c>
      <c r="O41" s="102">
        <v>361</v>
      </c>
      <c r="P41" s="102">
        <v>2115</v>
      </c>
      <c r="Q41" s="102">
        <v>815</v>
      </c>
      <c r="R41" s="102">
        <v>21</v>
      </c>
      <c r="S41" s="102">
        <v>4027</v>
      </c>
      <c r="T41" s="102">
        <v>2203</v>
      </c>
      <c r="U41" s="102">
        <v>41</v>
      </c>
      <c r="V41" s="102">
        <v>831</v>
      </c>
      <c r="W41" s="100"/>
      <c r="X41" s="100"/>
      <c r="Y41" s="100"/>
      <c r="Z41" s="100"/>
      <c r="AA41" s="100"/>
      <c r="AB41" s="100"/>
      <c r="AC41" s="102">
        <v>0</v>
      </c>
      <c r="AD41" s="102">
        <v>0</v>
      </c>
      <c r="AE41" s="102">
        <v>302</v>
      </c>
      <c r="AF41" s="102">
        <v>1</v>
      </c>
      <c r="AG41" s="102">
        <v>0</v>
      </c>
      <c r="AH41" s="102">
        <v>508</v>
      </c>
      <c r="AI41" s="102">
        <v>8</v>
      </c>
      <c r="AJ41" s="102">
        <v>1113</v>
      </c>
      <c r="AK41" s="102">
        <v>61</v>
      </c>
      <c r="AL41" s="102">
        <v>61</v>
      </c>
      <c r="AM41" s="102">
        <v>1438</v>
      </c>
      <c r="AN41" s="102">
        <v>1438</v>
      </c>
      <c r="AO41" s="102">
        <v>2</v>
      </c>
      <c r="AP41" s="102">
        <v>3</v>
      </c>
      <c r="AQ41" s="102">
        <v>511</v>
      </c>
      <c r="AR41" s="102">
        <v>176</v>
      </c>
      <c r="AS41" s="102">
        <v>0</v>
      </c>
      <c r="AT41" s="102">
        <v>272</v>
      </c>
      <c r="AU41" s="102">
        <v>56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124</v>
      </c>
      <c r="D42" s="102">
        <v>274</v>
      </c>
      <c r="E42" s="102">
        <v>17</v>
      </c>
      <c r="F42" s="102">
        <v>107</v>
      </c>
      <c r="G42" s="102">
        <v>887</v>
      </c>
      <c r="H42" s="102">
        <v>264</v>
      </c>
      <c r="I42" s="102">
        <v>17</v>
      </c>
      <c r="J42" s="102">
        <v>52</v>
      </c>
      <c r="K42" s="102">
        <v>11</v>
      </c>
      <c r="L42" s="102">
        <v>181</v>
      </c>
      <c r="M42" s="102">
        <v>3143</v>
      </c>
      <c r="N42" s="102">
        <f t="shared" si="0"/>
        <v>3771.6</v>
      </c>
      <c r="O42" s="102">
        <v>778</v>
      </c>
      <c r="P42" s="102">
        <v>1866</v>
      </c>
      <c r="Q42" s="102">
        <v>1650</v>
      </c>
      <c r="R42" s="102">
        <v>97</v>
      </c>
      <c r="S42" s="102">
        <v>3141</v>
      </c>
      <c r="T42" s="102">
        <v>3700</v>
      </c>
      <c r="U42" s="102">
        <v>84</v>
      </c>
      <c r="V42" s="102">
        <v>1797</v>
      </c>
      <c r="W42" s="100"/>
      <c r="X42" s="100"/>
      <c r="Y42" s="100"/>
      <c r="Z42" s="100"/>
      <c r="AA42" s="100"/>
      <c r="AB42" s="100"/>
      <c r="AC42" s="102">
        <v>5</v>
      </c>
      <c r="AD42" s="102">
        <v>0</v>
      </c>
      <c r="AE42" s="102">
        <v>134</v>
      </c>
      <c r="AF42" s="102">
        <v>316</v>
      </c>
      <c r="AG42" s="102">
        <v>4</v>
      </c>
      <c r="AH42" s="102">
        <v>1301</v>
      </c>
      <c r="AI42" s="102">
        <v>338</v>
      </c>
      <c r="AJ42" s="102">
        <v>1647</v>
      </c>
      <c r="AK42" s="102">
        <v>85</v>
      </c>
      <c r="AL42" s="102">
        <v>85</v>
      </c>
      <c r="AM42" s="102">
        <v>2151</v>
      </c>
      <c r="AN42" s="102">
        <v>2151</v>
      </c>
      <c r="AO42" s="102">
        <v>7</v>
      </c>
      <c r="AP42" s="102">
        <v>24</v>
      </c>
      <c r="AQ42" s="102">
        <v>633</v>
      </c>
      <c r="AR42" s="102">
        <v>122</v>
      </c>
      <c r="AS42" s="102">
        <v>12</v>
      </c>
      <c r="AT42" s="102">
        <v>308</v>
      </c>
      <c r="AU42" s="102">
        <v>45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95</v>
      </c>
      <c r="D43" s="102">
        <v>80</v>
      </c>
      <c r="E43" s="102">
        <v>12</v>
      </c>
      <c r="F43" s="102">
        <v>15</v>
      </c>
      <c r="G43" s="102">
        <v>229</v>
      </c>
      <c r="H43" s="102">
        <v>55</v>
      </c>
      <c r="I43" s="102">
        <v>5</v>
      </c>
      <c r="J43" s="102">
        <v>15</v>
      </c>
      <c r="K43" s="102">
        <v>16</v>
      </c>
      <c r="L43" s="102">
        <v>75</v>
      </c>
      <c r="M43" s="102">
        <v>1485</v>
      </c>
      <c r="N43" s="102">
        <f t="shared" si="0"/>
        <v>1782</v>
      </c>
      <c r="O43" s="102">
        <v>266</v>
      </c>
      <c r="P43" s="102">
        <v>904</v>
      </c>
      <c r="Q43" s="102">
        <v>633</v>
      </c>
      <c r="R43" s="102">
        <v>80</v>
      </c>
      <c r="S43" s="102">
        <v>1720</v>
      </c>
      <c r="T43" s="102">
        <v>1788</v>
      </c>
      <c r="U43" s="102">
        <v>60</v>
      </c>
      <c r="V43" s="102">
        <v>523</v>
      </c>
      <c r="W43" s="100"/>
      <c r="X43" s="100"/>
      <c r="Y43" s="100"/>
      <c r="Z43" s="100"/>
      <c r="AA43" s="100"/>
      <c r="AB43" s="100"/>
      <c r="AC43" s="102">
        <v>1</v>
      </c>
      <c r="AD43" s="102">
        <v>0</v>
      </c>
      <c r="AE43" s="102">
        <v>69</v>
      </c>
      <c r="AF43" s="102">
        <v>12</v>
      </c>
      <c r="AG43" s="102">
        <v>5</v>
      </c>
      <c r="AH43" s="102">
        <v>335</v>
      </c>
      <c r="AI43" s="102">
        <v>62</v>
      </c>
      <c r="AJ43" s="102">
        <v>796</v>
      </c>
      <c r="AK43" s="102">
        <v>51</v>
      </c>
      <c r="AL43" s="102">
        <v>51</v>
      </c>
      <c r="AM43" s="102">
        <v>908</v>
      </c>
      <c r="AN43" s="102">
        <v>908</v>
      </c>
      <c r="AO43" s="102">
        <v>0</v>
      </c>
      <c r="AP43" s="102">
        <v>1</v>
      </c>
      <c r="AQ43" s="102">
        <v>370</v>
      </c>
      <c r="AR43" s="102">
        <v>81</v>
      </c>
      <c r="AS43" s="102">
        <v>1</v>
      </c>
      <c r="AT43" s="102">
        <v>106</v>
      </c>
      <c r="AU43" s="102">
        <v>25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8</v>
      </c>
      <c r="D44" s="102">
        <v>1</v>
      </c>
      <c r="E44" s="102">
        <v>0</v>
      </c>
      <c r="F44" s="102">
        <v>3</v>
      </c>
      <c r="G44" s="102">
        <v>4</v>
      </c>
      <c r="H44" s="102">
        <v>1</v>
      </c>
      <c r="I44" s="102">
        <v>0</v>
      </c>
      <c r="J44" s="102">
        <v>3</v>
      </c>
      <c r="K44" s="102">
        <v>0</v>
      </c>
      <c r="L44" s="102">
        <v>3</v>
      </c>
      <c r="M44" s="102">
        <v>43</v>
      </c>
      <c r="N44" s="102">
        <f t="shared" si="0"/>
        <v>51.6</v>
      </c>
      <c r="O44" s="102">
        <v>9</v>
      </c>
      <c r="P44" s="102">
        <v>26</v>
      </c>
      <c r="Q44" s="102">
        <v>4</v>
      </c>
      <c r="R44" s="102">
        <v>1</v>
      </c>
      <c r="S44" s="102">
        <v>54</v>
      </c>
      <c r="T44" s="102">
        <v>27</v>
      </c>
      <c r="U44" s="102">
        <v>0</v>
      </c>
      <c r="V44" s="102">
        <v>2</v>
      </c>
      <c r="W44" s="100"/>
      <c r="X44" s="100"/>
      <c r="Y44" s="100"/>
      <c r="Z44" s="100"/>
      <c r="AA44" s="100"/>
      <c r="AB44" s="100"/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17</v>
      </c>
      <c r="AI44" s="102">
        <v>0</v>
      </c>
      <c r="AJ44" s="102">
        <v>24</v>
      </c>
      <c r="AK44" s="102">
        <v>1</v>
      </c>
      <c r="AL44" s="102">
        <v>1</v>
      </c>
      <c r="AM44" s="102">
        <v>18</v>
      </c>
      <c r="AN44" s="102">
        <v>18</v>
      </c>
      <c r="AO44" s="102">
        <v>0</v>
      </c>
      <c r="AP44" s="102">
        <v>0</v>
      </c>
      <c r="AQ44" s="102">
        <v>3</v>
      </c>
      <c r="AR44" s="102">
        <v>6</v>
      </c>
      <c r="AS44" s="102">
        <v>0</v>
      </c>
      <c r="AT44" s="102">
        <v>6</v>
      </c>
      <c r="AU44" s="102">
        <v>1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110</v>
      </c>
      <c r="D45" s="102">
        <v>61</v>
      </c>
      <c r="E45" s="102">
        <v>7</v>
      </c>
      <c r="F45" s="102">
        <v>45</v>
      </c>
      <c r="G45" s="102">
        <v>398</v>
      </c>
      <c r="H45" s="102">
        <v>177</v>
      </c>
      <c r="I45" s="102">
        <v>21</v>
      </c>
      <c r="J45" s="102">
        <v>28</v>
      </c>
      <c r="K45" s="102">
        <v>14</v>
      </c>
      <c r="L45" s="102">
        <v>107</v>
      </c>
      <c r="M45" s="102">
        <v>1531</v>
      </c>
      <c r="N45" s="102">
        <f t="shared" si="0"/>
        <v>1837.2</v>
      </c>
      <c r="O45" s="102">
        <v>152</v>
      </c>
      <c r="P45" s="102">
        <v>851</v>
      </c>
      <c r="Q45" s="102">
        <v>1261</v>
      </c>
      <c r="R45" s="102">
        <v>57</v>
      </c>
      <c r="S45" s="102">
        <v>1449</v>
      </c>
      <c r="T45" s="102">
        <v>2148</v>
      </c>
      <c r="U45" s="102">
        <v>26</v>
      </c>
      <c r="V45" s="102">
        <v>605</v>
      </c>
      <c r="W45" s="100"/>
      <c r="X45" s="100"/>
      <c r="Y45" s="100"/>
      <c r="Z45" s="100"/>
      <c r="AA45" s="100"/>
      <c r="AB45" s="100"/>
      <c r="AC45" s="102">
        <v>2</v>
      </c>
      <c r="AD45" s="102">
        <v>0</v>
      </c>
      <c r="AE45" s="102">
        <v>68</v>
      </c>
      <c r="AF45" s="102">
        <v>7</v>
      </c>
      <c r="AG45" s="102">
        <v>1</v>
      </c>
      <c r="AH45" s="102">
        <v>435</v>
      </c>
      <c r="AI45" s="102">
        <v>17</v>
      </c>
      <c r="AJ45" s="102">
        <v>706</v>
      </c>
      <c r="AK45" s="102">
        <v>25</v>
      </c>
      <c r="AL45" s="102">
        <v>25</v>
      </c>
      <c r="AM45" s="102">
        <v>724</v>
      </c>
      <c r="AN45" s="102">
        <v>724</v>
      </c>
      <c r="AO45" s="102">
        <v>2</v>
      </c>
      <c r="AP45" s="102">
        <v>3</v>
      </c>
      <c r="AQ45" s="102">
        <v>218</v>
      </c>
      <c r="AR45" s="102">
        <v>83</v>
      </c>
      <c r="AS45" s="102">
        <v>3</v>
      </c>
      <c r="AT45" s="102">
        <v>69</v>
      </c>
      <c r="AU45" s="102">
        <v>15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10</v>
      </c>
      <c r="H46" s="102">
        <v>4</v>
      </c>
      <c r="I46" s="102">
        <v>0</v>
      </c>
      <c r="J46" s="102">
        <v>1</v>
      </c>
      <c r="K46" s="102">
        <v>0</v>
      </c>
      <c r="L46" s="102">
        <v>1</v>
      </c>
      <c r="M46" s="102">
        <v>69</v>
      </c>
      <c r="N46" s="102">
        <f t="shared" si="0"/>
        <v>82.8</v>
      </c>
      <c r="O46" s="102">
        <v>5</v>
      </c>
      <c r="P46" s="102">
        <v>35</v>
      </c>
      <c r="Q46" s="102">
        <v>20</v>
      </c>
      <c r="R46" s="102">
        <v>4</v>
      </c>
      <c r="S46" s="102">
        <v>81</v>
      </c>
      <c r="T46" s="102">
        <v>78</v>
      </c>
      <c r="U46" s="102">
        <v>1</v>
      </c>
      <c r="V46" s="102">
        <v>7</v>
      </c>
      <c r="W46" s="100"/>
      <c r="X46" s="100"/>
      <c r="Y46" s="100"/>
      <c r="Z46" s="100"/>
      <c r="AA46" s="100"/>
      <c r="AB46" s="100"/>
      <c r="AC46" s="102">
        <v>0</v>
      </c>
      <c r="AD46" s="102">
        <v>0</v>
      </c>
      <c r="AE46" s="102">
        <v>1</v>
      </c>
      <c r="AF46" s="102">
        <v>2</v>
      </c>
      <c r="AG46" s="102">
        <v>0</v>
      </c>
      <c r="AH46" s="102">
        <v>14</v>
      </c>
      <c r="AI46" s="102">
        <v>0</v>
      </c>
      <c r="AJ46" s="102">
        <v>18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3</v>
      </c>
      <c r="AR46" s="102">
        <v>10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93</v>
      </c>
      <c r="D47" s="102">
        <v>50</v>
      </c>
      <c r="E47" s="102">
        <v>11</v>
      </c>
      <c r="F47" s="102">
        <v>39</v>
      </c>
      <c r="G47" s="102">
        <v>373</v>
      </c>
      <c r="H47" s="102">
        <v>154</v>
      </c>
      <c r="I47" s="102">
        <v>1</v>
      </c>
      <c r="J47" s="102">
        <v>97</v>
      </c>
      <c r="K47" s="102">
        <v>16</v>
      </c>
      <c r="L47" s="102">
        <v>62</v>
      </c>
      <c r="M47" s="102">
        <v>2315</v>
      </c>
      <c r="N47" s="102">
        <f t="shared" si="0"/>
        <v>2778</v>
      </c>
      <c r="O47" s="102">
        <v>235</v>
      </c>
      <c r="P47" s="102">
        <v>1390</v>
      </c>
      <c r="Q47" s="102">
        <v>1639</v>
      </c>
      <c r="R47" s="102">
        <v>48</v>
      </c>
      <c r="S47" s="102">
        <v>1956</v>
      </c>
      <c r="T47" s="102">
        <v>3036</v>
      </c>
      <c r="U47" s="102">
        <v>94</v>
      </c>
      <c r="V47" s="102">
        <v>479</v>
      </c>
      <c r="W47" s="100"/>
      <c r="X47" s="100"/>
      <c r="Y47" s="100"/>
      <c r="Z47" s="100"/>
      <c r="AA47" s="100"/>
      <c r="AB47" s="100"/>
      <c r="AC47" s="102">
        <v>0</v>
      </c>
      <c r="AD47" s="102">
        <v>0</v>
      </c>
      <c r="AE47" s="102">
        <v>83</v>
      </c>
      <c r="AF47" s="102">
        <v>6</v>
      </c>
      <c r="AG47" s="102">
        <v>0</v>
      </c>
      <c r="AH47" s="102">
        <v>778</v>
      </c>
      <c r="AI47" s="102">
        <v>6</v>
      </c>
      <c r="AJ47" s="102">
        <v>943</v>
      </c>
      <c r="AK47" s="102">
        <v>64</v>
      </c>
      <c r="AL47" s="102">
        <v>64</v>
      </c>
      <c r="AM47" s="102">
        <v>1451</v>
      </c>
      <c r="AN47" s="102">
        <v>1451</v>
      </c>
      <c r="AO47" s="102">
        <v>1</v>
      </c>
      <c r="AP47" s="102">
        <v>2</v>
      </c>
      <c r="AQ47" s="102">
        <v>289</v>
      </c>
      <c r="AR47" s="102">
        <v>132</v>
      </c>
      <c r="AS47" s="102">
        <v>6</v>
      </c>
      <c r="AT47" s="102">
        <v>261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64</v>
      </c>
      <c r="D48" s="102">
        <v>43</v>
      </c>
      <c r="E48" s="102">
        <v>23</v>
      </c>
      <c r="F48" s="102">
        <v>55</v>
      </c>
      <c r="G48" s="102">
        <v>220</v>
      </c>
      <c r="H48" s="102">
        <v>72</v>
      </c>
      <c r="I48" s="102">
        <v>0</v>
      </c>
      <c r="J48" s="102">
        <v>42</v>
      </c>
      <c r="K48" s="102">
        <v>6</v>
      </c>
      <c r="L48" s="102">
        <v>44</v>
      </c>
      <c r="M48" s="102">
        <v>967</v>
      </c>
      <c r="N48" s="102">
        <f t="shared" si="0"/>
        <v>1160.3999999999999</v>
      </c>
      <c r="O48" s="102">
        <v>110</v>
      </c>
      <c r="P48" s="102">
        <v>1531</v>
      </c>
      <c r="Q48" s="102">
        <v>336</v>
      </c>
      <c r="R48" s="102">
        <v>21</v>
      </c>
      <c r="S48" s="102">
        <v>1887</v>
      </c>
      <c r="T48" s="102">
        <v>975</v>
      </c>
      <c r="U48" s="102">
        <v>24</v>
      </c>
      <c r="V48" s="102">
        <v>482</v>
      </c>
      <c r="W48" s="100"/>
      <c r="X48" s="100"/>
      <c r="Y48" s="100"/>
      <c r="Z48" s="100"/>
      <c r="AA48" s="100"/>
      <c r="AB48" s="100"/>
      <c r="AC48" s="102">
        <v>0</v>
      </c>
      <c r="AD48" s="102">
        <v>0</v>
      </c>
      <c r="AE48" s="102">
        <v>88</v>
      </c>
      <c r="AF48" s="102">
        <v>18</v>
      </c>
      <c r="AG48" s="102">
        <v>6</v>
      </c>
      <c r="AH48" s="102">
        <v>250</v>
      </c>
      <c r="AI48" s="102">
        <v>9</v>
      </c>
      <c r="AJ48" s="102">
        <v>1002</v>
      </c>
      <c r="AK48" s="102">
        <v>21</v>
      </c>
      <c r="AL48" s="102">
        <v>21</v>
      </c>
      <c r="AM48" s="102">
        <v>708</v>
      </c>
      <c r="AN48" s="102">
        <v>708</v>
      </c>
      <c r="AO48" s="102">
        <v>7</v>
      </c>
      <c r="AP48" s="102">
        <v>2</v>
      </c>
      <c r="AQ48" s="102">
        <v>283</v>
      </c>
      <c r="AR48" s="102">
        <v>96</v>
      </c>
      <c r="AS48" s="102">
        <v>4</v>
      </c>
      <c r="AT48" s="102">
        <v>139</v>
      </c>
      <c r="AU48" s="102">
        <v>110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183</v>
      </c>
      <c r="D49" s="102">
        <v>58</v>
      </c>
      <c r="E49" s="102">
        <v>18</v>
      </c>
      <c r="F49" s="102">
        <v>56</v>
      </c>
      <c r="G49" s="102">
        <v>476</v>
      </c>
      <c r="H49" s="102">
        <v>137</v>
      </c>
      <c r="I49" s="102">
        <v>11</v>
      </c>
      <c r="J49" s="102">
        <v>48</v>
      </c>
      <c r="K49" s="102">
        <v>22</v>
      </c>
      <c r="L49" s="102">
        <v>111</v>
      </c>
      <c r="M49" s="102">
        <v>2613</v>
      </c>
      <c r="N49" s="102">
        <f t="shared" si="0"/>
        <v>3135.6</v>
      </c>
      <c r="O49" s="102">
        <v>334</v>
      </c>
      <c r="P49" s="102">
        <v>1283</v>
      </c>
      <c r="Q49" s="102">
        <v>1240</v>
      </c>
      <c r="R49" s="102">
        <v>116</v>
      </c>
      <c r="S49" s="102">
        <v>2687</v>
      </c>
      <c r="T49" s="102">
        <v>3715</v>
      </c>
      <c r="U49" s="102">
        <v>101</v>
      </c>
      <c r="V49" s="102">
        <v>924</v>
      </c>
      <c r="W49" s="100"/>
      <c r="X49" s="100"/>
      <c r="Y49" s="100"/>
      <c r="Z49" s="100"/>
      <c r="AA49" s="100"/>
      <c r="AB49" s="100"/>
      <c r="AC49" s="102">
        <v>4</v>
      </c>
      <c r="AD49" s="102">
        <v>0</v>
      </c>
      <c r="AE49" s="102">
        <v>95</v>
      </c>
      <c r="AF49" s="102">
        <v>24</v>
      </c>
      <c r="AG49" s="102">
        <v>0</v>
      </c>
      <c r="AH49" s="102">
        <v>737</v>
      </c>
      <c r="AI49" s="102">
        <v>28</v>
      </c>
      <c r="AJ49" s="102">
        <v>1576</v>
      </c>
      <c r="AK49" s="102">
        <v>98</v>
      </c>
      <c r="AL49" s="102">
        <v>98</v>
      </c>
      <c r="AM49" s="102">
        <v>1469</v>
      </c>
      <c r="AN49" s="102">
        <v>1469</v>
      </c>
      <c r="AO49" s="102">
        <v>9</v>
      </c>
      <c r="AP49" s="102">
        <v>17</v>
      </c>
      <c r="AQ49" s="102">
        <v>526</v>
      </c>
      <c r="AR49" s="102">
        <v>89</v>
      </c>
      <c r="AS49" s="102">
        <v>16</v>
      </c>
      <c r="AT49" s="102">
        <v>177</v>
      </c>
      <c r="AU49" s="102">
        <v>61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33</v>
      </c>
      <c r="D50" s="102">
        <v>17</v>
      </c>
      <c r="E50" s="102">
        <v>2</v>
      </c>
      <c r="F50" s="102">
        <v>20</v>
      </c>
      <c r="G50" s="102">
        <v>128</v>
      </c>
      <c r="H50" s="102">
        <v>53</v>
      </c>
      <c r="I50" s="102">
        <v>2</v>
      </c>
      <c r="J50" s="102">
        <v>22</v>
      </c>
      <c r="K50" s="102">
        <v>15</v>
      </c>
      <c r="L50" s="102">
        <v>38</v>
      </c>
      <c r="M50" s="102">
        <v>1226</v>
      </c>
      <c r="N50" s="102">
        <f t="shared" si="0"/>
        <v>1471.2</v>
      </c>
      <c r="O50" s="102">
        <v>288</v>
      </c>
      <c r="P50" s="102">
        <v>1475</v>
      </c>
      <c r="Q50" s="102">
        <v>1238</v>
      </c>
      <c r="R50" s="102">
        <v>76</v>
      </c>
      <c r="S50" s="102">
        <v>1508</v>
      </c>
      <c r="T50" s="102">
        <v>1743</v>
      </c>
      <c r="U50" s="102">
        <v>93</v>
      </c>
      <c r="V50" s="102">
        <v>862</v>
      </c>
      <c r="W50" s="100"/>
      <c r="X50" s="100"/>
      <c r="Y50" s="100"/>
      <c r="Z50" s="100"/>
      <c r="AA50" s="100"/>
      <c r="AB50" s="100"/>
      <c r="AC50" s="102">
        <v>9</v>
      </c>
      <c r="AD50" s="102">
        <v>0</v>
      </c>
      <c r="AE50" s="102">
        <v>58</v>
      </c>
      <c r="AF50" s="102">
        <v>4</v>
      </c>
      <c r="AG50" s="102">
        <v>1</v>
      </c>
      <c r="AH50" s="102">
        <v>274</v>
      </c>
      <c r="AI50" s="102">
        <v>15</v>
      </c>
      <c r="AJ50" s="102">
        <v>720</v>
      </c>
      <c r="AK50" s="102">
        <v>12</v>
      </c>
      <c r="AL50" s="102">
        <v>12</v>
      </c>
      <c r="AM50" s="102">
        <v>1444</v>
      </c>
      <c r="AN50" s="102">
        <v>1444</v>
      </c>
      <c r="AO50" s="102">
        <v>2</v>
      </c>
      <c r="AP50" s="102">
        <v>1</v>
      </c>
      <c r="AQ50" s="102">
        <v>486</v>
      </c>
      <c r="AR50" s="102">
        <v>72</v>
      </c>
      <c r="AS50" s="102">
        <v>1</v>
      </c>
      <c r="AT50" s="102">
        <v>221</v>
      </c>
      <c r="AU50" s="102">
        <v>29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117</v>
      </c>
      <c r="D51" s="102">
        <v>109</v>
      </c>
      <c r="E51" s="102">
        <v>2</v>
      </c>
      <c r="F51" s="102">
        <v>42</v>
      </c>
      <c r="G51" s="102">
        <v>281</v>
      </c>
      <c r="H51" s="102">
        <v>90</v>
      </c>
      <c r="I51" s="102">
        <v>1</v>
      </c>
      <c r="J51" s="102">
        <v>17</v>
      </c>
      <c r="K51" s="102">
        <v>3</v>
      </c>
      <c r="L51" s="102">
        <v>41</v>
      </c>
      <c r="M51" s="102">
        <v>1608</v>
      </c>
      <c r="N51" s="102">
        <f t="shared" si="0"/>
        <v>1929.6</v>
      </c>
      <c r="O51" s="102">
        <v>170</v>
      </c>
      <c r="P51" s="102">
        <v>961</v>
      </c>
      <c r="Q51" s="102">
        <v>747</v>
      </c>
      <c r="R51" s="102">
        <v>20</v>
      </c>
      <c r="S51" s="102">
        <v>1068</v>
      </c>
      <c r="T51" s="102">
        <v>1276</v>
      </c>
      <c r="U51" s="102">
        <v>45</v>
      </c>
      <c r="V51" s="102">
        <v>547</v>
      </c>
      <c r="W51" s="100"/>
      <c r="X51" s="100"/>
      <c r="Y51" s="100"/>
      <c r="Z51" s="100"/>
      <c r="AA51" s="100"/>
      <c r="AB51" s="100"/>
      <c r="AC51" s="102">
        <v>0</v>
      </c>
      <c r="AD51" s="102">
        <v>0</v>
      </c>
      <c r="AE51" s="102">
        <v>134</v>
      </c>
      <c r="AF51" s="102">
        <v>1</v>
      </c>
      <c r="AG51" s="102">
        <v>4</v>
      </c>
      <c r="AH51" s="102">
        <v>391</v>
      </c>
      <c r="AI51" s="102">
        <v>19</v>
      </c>
      <c r="AJ51" s="102">
        <v>1120</v>
      </c>
      <c r="AK51" s="102">
        <v>46</v>
      </c>
      <c r="AL51" s="102">
        <v>46</v>
      </c>
      <c r="AM51" s="102">
        <v>689</v>
      </c>
      <c r="AN51" s="102">
        <v>689</v>
      </c>
      <c r="AO51" s="102">
        <v>1</v>
      </c>
      <c r="AP51" s="102">
        <v>20</v>
      </c>
      <c r="AQ51" s="102">
        <v>44</v>
      </c>
      <c r="AR51" s="102">
        <v>34</v>
      </c>
      <c r="AS51" s="102">
        <v>9</v>
      </c>
      <c r="AT51" s="102">
        <v>37</v>
      </c>
      <c r="AU51" s="102">
        <v>24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8</v>
      </c>
      <c r="D52" s="102">
        <v>1</v>
      </c>
      <c r="E52" s="102">
        <v>0</v>
      </c>
      <c r="F52" s="102">
        <v>4</v>
      </c>
      <c r="G52" s="102">
        <v>12</v>
      </c>
      <c r="H52" s="102">
        <v>6</v>
      </c>
      <c r="I52" s="102">
        <v>0</v>
      </c>
      <c r="J52" s="102">
        <v>5</v>
      </c>
      <c r="K52" s="102">
        <v>4</v>
      </c>
      <c r="L52" s="102">
        <v>8</v>
      </c>
      <c r="M52" s="102">
        <v>302</v>
      </c>
      <c r="N52" s="102">
        <f t="shared" si="0"/>
        <v>362.4</v>
      </c>
      <c r="O52" s="102">
        <v>64</v>
      </c>
      <c r="P52" s="102">
        <v>166</v>
      </c>
      <c r="Q52" s="102">
        <v>446</v>
      </c>
      <c r="R52" s="102">
        <v>7</v>
      </c>
      <c r="S52" s="102">
        <v>332</v>
      </c>
      <c r="T52" s="102">
        <v>778</v>
      </c>
      <c r="U52" s="102">
        <v>30</v>
      </c>
      <c r="V52" s="102">
        <v>123</v>
      </c>
      <c r="W52" s="100"/>
      <c r="X52" s="100"/>
      <c r="Y52" s="100"/>
      <c r="Z52" s="100"/>
      <c r="AA52" s="100"/>
      <c r="AB52" s="100"/>
      <c r="AC52" s="102">
        <v>0</v>
      </c>
      <c r="AD52" s="102">
        <v>0</v>
      </c>
      <c r="AE52" s="102">
        <v>8</v>
      </c>
      <c r="AF52" s="102">
        <v>4</v>
      </c>
      <c r="AG52" s="102">
        <v>0</v>
      </c>
      <c r="AH52" s="102">
        <v>57</v>
      </c>
      <c r="AI52" s="102">
        <v>5</v>
      </c>
      <c r="AJ52" s="102">
        <v>61</v>
      </c>
      <c r="AK52" s="102">
        <v>3</v>
      </c>
      <c r="AL52" s="102">
        <v>3</v>
      </c>
      <c r="AM52" s="102">
        <v>150</v>
      </c>
      <c r="AN52" s="102">
        <v>112</v>
      </c>
      <c r="AO52" s="102">
        <v>0</v>
      </c>
      <c r="AP52" s="102">
        <v>0</v>
      </c>
      <c r="AQ52" s="102">
        <v>82</v>
      </c>
      <c r="AR52" s="102">
        <v>20</v>
      </c>
      <c r="AS52" s="102">
        <v>0</v>
      </c>
      <c r="AT52" s="102">
        <v>32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40</v>
      </c>
      <c r="D53" s="102">
        <v>2</v>
      </c>
      <c r="E53" s="102">
        <v>4</v>
      </c>
      <c r="F53" s="102">
        <v>9</v>
      </c>
      <c r="G53" s="102">
        <v>37</v>
      </c>
      <c r="H53" s="102">
        <v>11</v>
      </c>
      <c r="I53" s="102">
        <v>0</v>
      </c>
      <c r="J53" s="102">
        <v>7</v>
      </c>
      <c r="K53" s="102">
        <v>0</v>
      </c>
      <c r="L53" s="102">
        <v>24</v>
      </c>
      <c r="M53" s="102">
        <v>705</v>
      </c>
      <c r="N53" s="102">
        <f t="shared" si="0"/>
        <v>846</v>
      </c>
      <c r="O53" s="102">
        <v>136</v>
      </c>
      <c r="P53" s="102">
        <v>458</v>
      </c>
      <c r="Q53" s="102">
        <v>237</v>
      </c>
      <c r="R53" s="102">
        <v>14</v>
      </c>
      <c r="S53" s="102">
        <v>1211</v>
      </c>
      <c r="T53" s="102">
        <v>761</v>
      </c>
      <c r="U53" s="102">
        <v>21</v>
      </c>
      <c r="V53" s="102">
        <v>182</v>
      </c>
      <c r="W53" s="100"/>
      <c r="X53" s="100"/>
      <c r="Y53" s="100"/>
      <c r="Z53" s="100"/>
      <c r="AA53" s="100"/>
      <c r="AB53" s="100"/>
      <c r="AC53" s="102">
        <v>1</v>
      </c>
      <c r="AD53" s="102">
        <v>0</v>
      </c>
      <c r="AE53" s="102">
        <v>24</v>
      </c>
      <c r="AF53" s="102">
        <v>0</v>
      </c>
      <c r="AG53" s="102">
        <v>0</v>
      </c>
      <c r="AH53" s="102">
        <v>146</v>
      </c>
      <c r="AI53" s="102">
        <v>0</v>
      </c>
      <c r="AJ53" s="102">
        <v>402</v>
      </c>
      <c r="AK53" s="102">
        <v>10</v>
      </c>
      <c r="AL53" s="102">
        <v>10</v>
      </c>
      <c r="AM53" s="102">
        <v>451</v>
      </c>
      <c r="AN53" s="102">
        <v>451</v>
      </c>
      <c r="AO53" s="102">
        <v>0</v>
      </c>
      <c r="AP53" s="102">
        <v>0</v>
      </c>
      <c r="AQ53" s="102">
        <v>167</v>
      </c>
      <c r="AR53" s="102">
        <v>123</v>
      </c>
      <c r="AS53" s="102">
        <v>1</v>
      </c>
      <c r="AT53" s="102">
        <v>90</v>
      </c>
      <c r="AU53" s="102">
        <v>21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10</v>
      </c>
      <c r="D54" s="102">
        <v>4</v>
      </c>
      <c r="E54" s="102">
        <v>0</v>
      </c>
      <c r="F54" s="102">
        <v>5</v>
      </c>
      <c r="G54" s="102">
        <v>29</v>
      </c>
      <c r="H54" s="102">
        <v>15</v>
      </c>
      <c r="I54" s="102">
        <v>0</v>
      </c>
      <c r="J54" s="102">
        <v>6</v>
      </c>
      <c r="K54" s="102">
        <v>5</v>
      </c>
      <c r="L54" s="102">
        <v>15</v>
      </c>
      <c r="M54" s="102">
        <v>221</v>
      </c>
      <c r="N54" s="102">
        <f t="shared" si="0"/>
        <v>265.2</v>
      </c>
      <c r="O54" s="102">
        <v>53</v>
      </c>
      <c r="P54" s="102">
        <v>210</v>
      </c>
      <c r="Q54" s="102">
        <v>173</v>
      </c>
      <c r="R54" s="102">
        <v>20</v>
      </c>
      <c r="S54" s="102">
        <v>317</v>
      </c>
      <c r="T54" s="102">
        <v>381</v>
      </c>
      <c r="U54" s="102">
        <v>8</v>
      </c>
      <c r="V54" s="102">
        <v>121</v>
      </c>
      <c r="W54" s="100"/>
      <c r="X54" s="100"/>
      <c r="Y54" s="100"/>
      <c r="Z54" s="100"/>
      <c r="AA54" s="100"/>
      <c r="AB54" s="100"/>
      <c r="AC54" s="102">
        <v>0</v>
      </c>
      <c r="AD54" s="102">
        <v>0</v>
      </c>
      <c r="AE54" s="102">
        <v>15</v>
      </c>
      <c r="AF54" s="102">
        <v>4</v>
      </c>
      <c r="AG54" s="102">
        <v>0</v>
      </c>
      <c r="AH54" s="102">
        <v>67</v>
      </c>
      <c r="AI54" s="102">
        <v>6</v>
      </c>
      <c r="AJ54" s="102">
        <v>145</v>
      </c>
      <c r="AK54" s="102">
        <v>7</v>
      </c>
      <c r="AL54" s="102">
        <v>7</v>
      </c>
      <c r="AM54" s="102">
        <v>183</v>
      </c>
      <c r="AN54" s="102">
        <v>183</v>
      </c>
      <c r="AO54" s="102">
        <v>0</v>
      </c>
      <c r="AP54" s="102">
        <v>45</v>
      </c>
      <c r="AQ54" s="102">
        <v>80</v>
      </c>
      <c r="AR54" s="102">
        <v>20</v>
      </c>
      <c r="AS54" s="102">
        <v>0</v>
      </c>
      <c r="AT54" s="102">
        <v>28</v>
      </c>
      <c r="AU54" s="102">
        <v>3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13</v>
      </c>
      <c r="D55" s="102">
        <v>5</v>
      </c>
      <c r="E55" s="102">
        <v>2</v>
      </c>
      <c r="F55" s="102">
        <v>9</v>
      </c>
      <c r="G55" s="102">
        <v>49</v>
      </c>
      <c r="H55" s="102">
        <v>32</v>
      </c>
      <c r="I55" s="102">
        <v>2</v>
      </c>
      <c r="J55" s="102">
        <v>12</v>
      </c>
      <c r="K55" s="102">
        <v>1</v>
      </c>
      <c r="L55" s="102">
        <v>28</v>
      </c>
      <c r="M55" s="102">
        <v>276</v>
      </c>
      <c r="N55" s="102">
        <f t="shared" si="0"/>
        <v>331.2</v>
      </c>
      <c r="O55" s="102">
        <v>61</v>
      </c>
      <c r="P55" s="102">
        <v>225</v>
      </c>
      <c r="Q55" s="102">
        <v>202</v>
      </c>
      <c r="R55" s="102">
        <v>24</v>
      </c>
      <c r="S55" s="102">
        <v>635</v>
      </c>
      <c r="T55" s="102">
        <v>534</v>
      </c>
      <c r="U55" s="102">
        <v>14</v>
      </c>
      <c r="V55" s="102">
        <v>304</v>
      </c>
      <c r="W55" s="100"/>
      <c r="X55" s="100"/>
      <c r="Y55" s="100"/>
      <c r="Z55" s="100"/>
      <c r="AA55" s="100"/>
      <c r="AB55" s="100"/>
      <c r="AC55" s="102">
        <v>0</v>
      </c>
      <c r="AD55" s="102">
        <v>0</v>
      </c>
      <c r="AE55" s="102">
        <v>9</v>
      </c>
      <c r="AF55" s="102">
        <v>0</v>
      </c>
      <c r="AG55" s="102">
        <v>0</v>
      </c>
      <c r="AH55" s="102">
        <v>45</v>
      </c>
      <c r="AI55" s="102">
        <v>0</v>
      </c>
      <c r="AJ55" s="102">
        <v>201</v>
      </c>
      <c r="AK55" s="102">
        <v>3</v>
      </c>
      <c r="AL55" s="102">
        <v>3</v>
      </c>
      <c r="AM55" s="102">
        <v>449</v>
      </c>
      <c r="AN55" s="102">
        <v>449</v>
      </c>
      <c r="AO55" s="102">
        <v>0</v>
      </c>
      <c r="AP55" s="102">
        <v>0</v>
      </c>
      <c r="AQ55" s="102">
        <v>145</v>
      </c>
      <c r="AR55" s="102">
        <v>32</v>
      </c>
      <c r="AS55" s="102">
        <v>0</v>
      </c>
      <c r="AT55" s="102">
        <v>75</v>
      </c>
      <c r="AU55" s="102">
        <v>12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13</v>
      </c>
      <c r="E56" s="102">
        <v>7</v>
      </c>
      <c r="F56" s="102">
        <v>19</v>
      </c>
      <c r="G56" s="102">
        <v>30</v>
      </c>
      <c r="H56" s="102">
        <v>25</v>
      </c>
      <c r="I56" s="102">
        <v>3</v>
      </c>
      <c r="J56" s="102">
        <v>11</v>
      </c>
      <c r="K56" s="102">
        <v>4</v>
      </c>
      <c r="L56" s="102">
        <v>13</v>
      </c>
      <c r="M56" s="102">
        <v>250</v>
      </c>
      <c r="N56" s="102">
        <f t="shared" si="0"/>
        <v>300</v>
      </c>
      <c r="O56" s="102">
        <v>36</v>
      </c>
      <c r="P56" s="102">
        <v>188</v>
      </c>
      <c r="Q56" s="102">
        <v>98</v>
      </c>
      <c r="R56" s="102">
        <v>10</v>
      </c>
      <c r="S56" s="102">
        <v>494</v>
      </c>
      <c r="T56" s="102">
        <v>327</v>
      </c>
      <c r="U56" s="102">
        <v>14</v>
      </c>
      <c r="V56" s="102">
        <v>87</v>
      </c>
      <c r="W56" s="100"/>
      <c r="X56" s="100"/>
      <c r="Y56" s="100"/>
      <c r="Z56" s="100"/>
      <c r="AA56" s="100"/>
      <c r="AB56" s="100"/>
      <c r="AC56" s="102">
        <v>0</v>
      </c>
      <c r="AD56" s="102">
        <v>0</v>
      </c>
      <c r="AE56" s="102">
        <v>5</v>
      </c>
      <c r="AF56" s="102">
        <v>0</v>
      </c>
      <c r="AG56" s="102">
        <v>0</v>
      </c>
      <c r="AH56" s="102">
        <v>66</v>
      </c>
      <c r="AI56" s="102">
        <v>2</v>
      </c>
      <c r="AJ56" s="102">
        <v>159</v>
      </c>
      <c r="AK56" s="102">
        <v>8</v>
      </c>
      <c r="AL56" s="102">
        <v>8</v>
      </c>
      <c r="AM56" s="102">
        <v>206</v>
      </c>
      <c r="AN56" s="102">
        <v>206</v>
      </c>
      <c r="AO56" s="102">
        <v>0</v>
      </c>
      <c r="AP56" s="102">
        <v>0</v>
      </c>
      <c r="AQ56" s="102">
        <v>38</v>
      </c>
      <c r="AR56" s="102">
        <v>62</v>
      </c>
      <c r="AS56" s="102">
        <v>0</v>
      </c>
      <c r="AT56" s="102">
        <v>60</v>
      </c>
      <c r="AU56" s="102">
        <v>7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140</v>
      </c>
      <c r="D57" s="102">
        <v>94</v>
      </c>
      <c r="E57" s="102">
        <v>17</v>
      </c>
      <c r="F57" s="102">
        <v>98</v>
      </c>
      <c r="G57" s="102">
        <v>425</v>
      </c>
      <c r="H57" s="102">
        <v>201</v>
      </c>
      <c r="I57" s="102">
        <v>14</v>
      </c>
      <c r="J57" s="102">
        <v>62</v>
      </c>
      <c r="K57" s="102">
        <v>49</v>
      </c>
      <c r="L57" s="102">
        <v>208</v>
      </c>
      <c r="M57" s="102">
        <v>4114</v>
      </c>
      <c r="N57" s="102">
        <f t="shared" si="0"/>
        <v>4936.8</v>
      </c>
      <c r="O57" s="102">
        <v>658</v>
      </c>
      <c r="P57" s="102">
        <v>6006</v>
      </c>
      <c r="Q57" s="102">
        <v>5041</v>
      </c>
      <c r="R57" s="102">
        <v>177</v>
      </c>
      <c r="S57" s="102">
        <v>6916</v>
      </c>
      <c r="T57" s="102">
        <v>8890</v>
      </c>
      <c r="U57" s="102">
        <v>334</v>
      </c>
      <c r="V57" s="102">
        <v>2538</v>
      </c>
      <c r="W57" s="100"/>
      <c r="X57" s="100"/>
      <c r="Y57" s="100"/>
      <c r="Z57" s="100"/>
      <c r="AA57" s="100"/>
      <c r="AB57" s="100"/>
      <c r="AC57" s="102">
        <v>9</v>
      </c>
      <c r="AD57" s="102">
        <v>0</v>
      </c>
      <c r="AE57" s="102">
        <v>41</v>
      </c>
      <c r="AF57" s="102">
        <v>18</v>
      </c>
      <c r="AG57" s="102">
        <v>0</v>
      </c>
      <c r="AH57" s="102">
        <v>833</v>
      </c>
      <c r="AI57" s="102">
        <v>23</v>
      </c>
      <c r="AJ57" s="102">
        <v>2303</v>
      </c>
      <c r="AK57" s="102">
        <v>24</v>
      </c>
      <c r="AL57" s="102">
        <v>24</v>
      </c>
      <c r="AM57" s="102">
        <v>4961</v>
      </c>
      <c r="AN57" s="102">
        <v>4961</v>
      </c>
      <c r="AO57" s="102">
        <v>6</v>
      </c>
      <c r="AP57" s="102">
        <v>12</v>
      </c>
      <c r="AQ57" s="102">
        <v>1268</v>
      </c>
      <c r="AR57" s="102">
        <v>134</v>
      </c>
      <c r="AS57" s="102">
        <v>12</v>
      </c>
      <c r="AT57" s="102">
        <v>450</v>
      </c>
      <c r="AU57" s="102">
        <v>156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8</v>
      </c>
      <c r="G58" s="102">
        <v>12</v>
      </c>
      <c r="H58" s="102">
        <v>5</v>
      </c>
      <c r="I58" s="102">
        <v>0</v>
      </c>
      <c r="J58" s="102">
        <v>7</v>
      </c>
      <c r="K58" s="102">
        <v>2</v>
      </c>
      <c r="L58" s="102">
        <v>0</v>
      </c>
      <c r="M58" s="102">
        <v>127</v>
      </c>
      <c r="N58" s="102">
        <f t="shared" si="0"/>
        <v>152.4</v>
      </c>
      <c r="O58" s="102">
        <v>13</v>
      </c>
      <c r="P58" s="102">
        <v>64</v>
      </c>
      <c r="Q58" s="102">
        <v>60</v>
      </c>
      <c r="R58" s="102">
        <v>11</v>
      </c>
      <c r="S58" s="102">
        <v>147</v>
      </c>
      <c r="T58" s="102">
        <v>218</v>
      </c>
      <c r="U58" s="102">
        <v>4</v>
      </c>
      <c r="V58" s="102">
        <v>56</v>
      </c>
      <c r="W58" s="100"/>
      <c r="X58" s="100"/>
      <c r="Y58" s="100"/>
      <c r="Z58" s="100"/>
      <c r="AA58" s="100"/>
      <c r="AB58" s="100"/>
      <c r="AC58" s="102">
        <v>0</v>
      </c>
      <c r="AD58" s="102">
        <v>0</v>
      </c>
      <c r="AE58" s="102">
        <v>3</v>
      </c>
      <c r="AF58" s="102">
        <v>2</v>
      </c>
      <c r="AG58" s="102">
        <v>0</v>
      </c>
      <c r="AH58" s="102">
        <v>9</v>
      </c>
      <c r="AI58" s="102">
        <v>3</v>
      </c>
      <c r="AJ58" s="102">
        <v>53</v>
      </c>
      <c r="AK58" s="102">
        <v>1</v>
      </c>
      <c r="AL58" s="102">
        <v>1</v>
      </c>
      <c r="AM58" s="102">
        <v>103</v>
      </c>
      <c r="AN58" s="102">
        <v>103</v>
      </c>
      <c r="AO58" s="102">
        <v>0</v>
      </c>
      <c r="AP58" s="102">
        <v>0</v>
      </c>
      <c r="AQ58" s="102">
        <v>11</v>
      </c>
      <c r="AR58" s="102">
        <v>4</v>
      </c>
      <c r="AS58" s="102">
        <v>0</v>
      </c>
      <c r="AT58" s="102">
        <v>25</v>
      </c>
      <c r="AU58" s="102">
        <v>1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3490</v>
      </c>
      <c r="D59" s="102">
        <v>859</v>
      </c>
      <c r="E59" s="102">
        <v>361</v>
      </c>
      <c r="F59" s="102">
        <v>1002</v>
      </c>
      <c r="G59" s="102">
        <v>5113</v>
      </c>
      <c r="H59" s="102">
        <v>1929</v>
      </c>
      <c r="I59" s="102">
        <v>71</v>
      </c>
      <c r="J59" s="102">
        <v>1107</v>
      </c>
      <c r="K59" s="102">
        <v>249</v>
      </c>
      <c r="L59" s="102">
        <v>1565</v>
      </c>
      <c r="M59" s="102">
        <v>35325</v>
      </c>
      <c r="N59" s="102">
        <f t="shared" si="0"/>
        <v>42390</v>
      </c>
      <c r="O59" s="102">
        <v>3186</v>
      </c>
      <c r="P59" s="102">
        <v>27425</v>
      </c>
      <c r="Q59" s="102">
        <v>34709</v>
      </c>
      <c r="R59" s="102">
        <v>1246</v>
      </c>
      <c r="S59" s="102">
        <v>45445</v>
      </c>
      <c r="T59" s="102">
        <v>74093</v>
      </c>
      <c r="U59" s="102">
        <v>2425</v>
      </c>
      <c r="V59" s="102">
        <v>12229</v>
      </c>
      <c r="W59" s="100"/>
      <c r="X59" s="100"/>
      <c r="Y59" s="100"/>
      <c r="Z59" s="100"/>
      <c r="AA59" s="100"/>
      <c r="AB59" s="100"/>
      <c r="AC59" s="102">
        <v>147</v>
      </c>
      <c r="AD59" s="102">
        <v>97</v>
      </c>
      <c r="AE59" s="102">
        <v>1302</v>
      </c>
      <c r="AF59" s="102">
        <v>161</v>
      </c>
      <c r="AG59" s="102">
        <v>5</v>
      </c>
      <c r="AH59" s="102">
        <v>6936</v>
      </c>
      <c r="AI59" s="102">
        <v>168</v>
      </c>
      <c r="AJ59" s="102">
        <v>18377</v>
      </c>
      <c r="AK59" s="102">
        <v>588</v>
      </c>
      <c r="AL59" s="102">
        <v>588</v>
      </c>
      <c r="AM59" s="102">
        <v>26772</v>
      </c>
      <c r="AN59" s="102">
        <v>26772</v>
      </c>
      <c r="AO59" s="102">
        <v>55</v>
      </c>
      <c r="AP59" s="102">
        <v>21</v>
      </c>
      <c r="AQ59" s="102">
        <v>5295</v>
      </c>
      <c r="AR59" s="102">
        <v>477</v>
      </c>
      <c r="AS59" s="102">
        <v>99</v>
      </c>
      <c r="AT59" s="102">
        <v>2066</v>
      </c>
      <c r="AU59" s="102">
        <v>1103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1</v>
      </c>
      <c r="E60" s="102">
        <v>0</v>
      </c>
      <c r="F60" s="102">
        <v>3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64</v>
      </c>
      <c r="N60" s="102">
        <f t="shared" si="0"/>
        <v>76.8</v>
      </c>
      <c r="O60" s="102">
        <v>2</v>
      </c>
      <c r="P60" s="102">
        <v>23</v>
      </c>
      <c r="Q60" s="102">
        <v>38</v>
      </c>
      <c r="R60" s="102">
        <v>4</v>
      </c>
      <c r="S60" s="102">
        <v>102</v>
      </c>
      <c r="T60" s="102">
        <v>133</v>
      </c>
      <c r="U60" s="102">
        <v>8</v>
      </c>
      <c r="V60" s="102">
        <v>9</v>
      </c>
      <c r="W60" s="100"/>
      <c r="X60" s="100"/>
      <c r="Y60" s="100"/>
      <c r="Z60" s="100"/>
      <c r="AA60" s="100"/>
      <c r="AB60" s="100"/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51</v>
      </c>
      <c r="AK60" s="102">
        <v>0</v>
      </c>
      <c r="AL60" s="102">
        <v>0</v>
      </c>
      <c r="AM60" s="102">
        <v>60</v>
      </c>
      <c r="AN60" s="102">
        <v>60</v>
      </c>
      <c r="AO60" s="102">
        <v>0</v>
      </c>
      <c r="AP60" s="102">
        <v>0</v>
      </c>
      <c r="AQ60" s="102">
        <v>8</v>
      </c>
      <c r="AR60" s="102">
        <v>2</v>
      </c>
      <c r="AS60" s="102">
        <v>0</v>
      </c>
      <c r="AT60" s="102">
        <v>7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56</v>
      </c>
      <c r="D61" s="102">
        <v>10</v>
      </c>
      <c r="E61" s="102">
        <v>2</v>
      </c>
      <c r="F61" s="102">
        <v>12</v>
      </c>
      <c r="G61" s="102">
        <v>80</v>
      </c>
      <c r="H61" s="102">
        <v>58</v>
      </c>
      <c r="I61" s="102">
        <v>0</v>
      </c>
      <c r="J61" s="102">
        <v>23</v>
      </c>
      <c r="K61" s="102">
        <v>0</v>
      </c>
      <c r="L61" s="102">
        <v>22</v>
      </c>
      <c r="M61" s="102">
        <v>949</v>
      </c>
      <c r="N61" s="102">
        <f t="shared" si="0"/>
        <v>1138.8</v>
      </c>
      <c r="O61" s="102">
        <v>170</v>
      </c>
      <c r="P61" s="102">
        <v>615</v>
      </c>
      <c r="Q61" s="102">
        <v>476</v>
      </c>
      <c r="R61" s="102">
        <v>20</v>
      </c>
      <c r="S61" s="102">
        <v>1562</v>
      </c>
      <c r="T61" s="102">
        <v>919</v>
      </c>
      <c r="U61" s="102">
        <v>33</v>
      </c>
      <c r="V61" s="102">
        <v>440</v>
      </c>
      <c r="W61" s="100"/>
      <c r="X61" s="100"/>
      <c r="Y61" s="100"/>
      <c r="Z61" s="100"/>
      <c r="AA61" s="100"/>
      <c r="AB61" s="100"/>
      <c r="AC61" s="102">
        <v>1</v>
      </c>
      <c r="AD61" s="102">
        <v>0</v>
      </c>
      <c r="AE61" s="102">
        <v>44</v>
      </c>
      <c r="AF61" s="102">
        <v>9</v>
      </c>
      <c r="AG61" s="102">
        <v>0</v>
      </c>
      <c r="AH61" s="102">
        <v>219</v>
      </c>
      <c r="AI61" s="102">
        <v>2</v>
      </c>
      <c r="AJ61" s="102">
        <v>497</v>
      </c>
      <c r="AK61" s="102">
        <v>30</v>
      </c>
      <c r="AL61" s="102">
        <v>30</v>
      </c>
      <c r="AM61" s="102">
        <v>603</v>
      </c>
      <c r="AN61" s="102">
        <v>603</v>
      </c>
      <c r="AO61" s="102">
        <v>2</v>
      </c>
      <c r="AP61" s="102">
        <v>5</v>
      </c>
      <c r="AQ61" s="102">
        <v>193</v>
      </c>
      <c r="AR61" s="102">
        <v>148</v>
      </c>
      <c r="AS61" s="102">
        <v>9</v>
      </c>
      <c r="AT61" s="102">
        <v>247</v>
      </c>
      <c r="AU61" s="102">
        <v>26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1" t="s">
        <v>123</v>
      </c>
      <c r="AX63" s="141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11220</v>
      </c>
      <c r="D64" s="62">
        <f t="shared" si="1"/>
        <v>4359</v>
      </c>
      <c r="E64" s="62">
        <f t="shared" si="1"/>
        <v>897</v>
      </c>
      <c r="F64" s="62">
        <f t="shared" si="1"/>
        <v>4214</v>
      </c>
      <c r="G64" s="62">
        <f t="shared" si="1"/>
        <v>21529</v>
      </c>
      <c r="H64" s="62">
        <f t="shared" si="1"/>
        <v>7822</v>
      </c>
      <c r="I64" s="62">
        <f t="shared" si="1"/>
        <v>364</v>
      </c>
      <c r="J64" s="62">
        <f t="shared" si="1"/>
        <v>4056</v>
      </c>
      <c r="K64" s="62">
        <f t="shared" si="1"/>
        <v>892</v>
      </c>
      <c r="L64" s="62">
        <f t="shared" si="1"/>
        <v>5357</v>
      </c>
      <c r="M64" s="62"/>
      <c r="N64" s="62">
        <f t="shared" ref="N64" si="2">SUM(N3:N61)</f>
        <v>166461.59999999998</v>
      </c>
      <c r="O64" s="62">
        <f t="shared" si="1"/>
        <v>17334</v>
      </c>
      <c r="P64" s="64">
        <f t="shared" si="1"/>
        <v>100996</v>
      </c>
      <c r="Q64" s="64">
        <f t="shared" si="1"/>
        <v>91482</v>
      </c>
      <c r="R64" s="64">
        <f t="shared" si="1"/>
        <v>3784</v>
      </c>
      <c r="S64" s="64">
        <f t="shared" si="1"/>
        <v>179491</v>
      </c>
      <c r="T64" s="64">
        <f t="shared" si="1"/>
        <v>197656</v>
      </c>
      <c r="U64" s="64">
        <f t="shared" si="1"/>
        <v>11099</v>
      </c>
      <c r="V64" s="64">
        <f t="shared" si="1"/>
        <v>49905</v>
      </c>
      <c r="W64" s="62">
        <f t="shared" si="1"/>
        <v>0</v>
      </c>
      <c r="X64" s="62">
        <f t="shared" si="1"/>
        <v>0</v>
      </c>
      <c r="Y64" s="62">
        <f t="shared" si="1"/>
        <v>0</v>
      </c>
      <c r="Z64" s="62">
        <f t="shared" si="1"/>
        <v>0</v>
      </c>
      <c r="AA64" s="64">
        <f t="shared" si="1"/>
        <v>0</v>
      </c>
      <c r="AB64" s="64">
        <f t="shared" si="1"/>
        <v>0</v>
      </c>
      <c r="AC64" s="62">
        <f t="shared" si="1"/>
        <v>339</v>
      </c>
      <c r="AD64" s="62">
        <f t="shared" si="1"/>
        <v>129</v>
      </c>
      <c r="AE64" s="62">
        <f t="shared" si="1"/>
        <v>7193</v>
      </c>
      <c r="AF64" s="62">
        <f t="shared" si="1"/>
        <v>978</v>
      </c>
      <c r="AG64" s="62">
        <f t="shared" si="1"/>
        <v>115</v>
      </c>
      <c r="AH64" s="62">
        <f t="shared" si="1"/>
        <v>33686</v>
      </c>
      <c r="AI64" s="64">
        <f t="shared" si="1"/>
        <v>1584</v>
      </c>
      <c r="AJ64" s="62">
        <f t="shared" si="1"/>
        <v>85060</v>
      </c>
      <c r="AK64" s="62"/>
      <c r="AL64" s="62">
        <f>SUM(AL3:AL61)</f>
        <v>3141</v>
      </c>
      <c r="AM64" s="63"/>
      <c r="AN64" s="62">
        <f>SUM(AN3:AN61)</f>
        <v>96373</v>
      </c>
      <c r="AO64" s="62">
        <f t="shared" ref="AO64:AU64" si="3">SUM(AO3:AO61)</f>
        <v>242</v>
      </c>
      <c r="AP64" s="62">
        <f t="shared" si="3"/>
        <v>427</v>
      </c>
      <c r="AQ64" s="64">
        <f t="shared" si="3"/>
        <v>25630</v>
      </c>
      <c r="AR64" s="62">
        <f t="shared" si="3"/>
        <v>7742</v>
      </c>
      <c r="AS64" s="62">
        <f t="shared" si="3"/>
        <v>495</v>
      </c>
      <c r="AT64" s="62">
        <f t="shared" si="3"/>
        <v>13248</v>
      </c>
      <c r="AU64" s="64">
        <f t="shared" si="3"/>
        <v>3594</v>
      </c>
      <c r="AV64" s="99">
        <f>AV62/AV63</f>
        <v>0.67907894988052542</v>
      </c>
      <c r="AW64" s="141" t="s">
        <v>95</v>
      </c>
      <c r="AX64" s="141"/>
    </row>
    <row r="65" spans="1:48" ht="16" x14ac:dyDescent="0.2">
      <c r="A65" s="63"/>
      <c r="B65" s="70" t="s">
        <v>96</v>
      </c>
      <c r="C65" s="88">
        <f>C64/D64</f>
        <v>2.5739848589125947</v>
      </c>
      <c r="D65" s="76">
        <f>D64/D64</f>
        <v>1</v>
      </c>
      <c r="E65" s="88">
        <f>E64/D64</f>
        <v>0.20578114246386786</v>
      </c>
      <c r="F65" s="88">
        <f>F64/D64</f>
        <v>0.96673548979123647</v>
      </c>
      <c r="G65" s="88">
        <f>G64/H64</f>
        <v>2.7523651240092049</v>
      </c>
      <c r="H65" s="76">
        <f>H64/H64</f>
        <v>1</v>
      </c>
      <c r="I65" s="88">
        <f>I64/H64</f>
        <v>4.6535412937867553E-2</v>
      </c>
      <c r="J65" s="88">
        <f>J64/H64</f>
        <v>0.51853745845052412</v>
      </c>
      <c r="K65" s="88">
        <f>K64/O64</f>
        <v>5.1459559247721241E-2</v>
      </c>
      <c r="L65" s="88">
        <f>L64/O64</f>
        <v>0.30904580593054115</v>
      </c>
      <c r="M65" s="88"/>
      <c r="N65" s="88">
        <f>N64/O64</f>
        <v>9.6031844929041181</v>
      </c>
      <c r="O65" s="76">
        <f>O64/O64</f>
        <v>1</v>
      </c>
      <c r="P65" s="88">
        <f>P64/S64</f>
        <v>0.56268002295379715</v>
      </c>
      <c r="Q65" s="88">
        <f>Q64/S64</f>
        <v>0.50967457978394459</v>
      </c>
      <c r="R65" s="88">
        <f>R64/S64</f>
        <v>2.1081836972327302E-2</v>
      </c>
      <c r="S65" s="76">
        <f>S64/S64</f>
        <v>1</v>
      </c>
      <c r="T65" s="88">
        <f>T64/S64</f>
        <v>1.1012028458251388</v>
      </c>
      <c r="U65" s="88">
        <f>U64/S64</f>
        <v>6.1835969491506541E-2</v>
      </c>
      <c r="V65" s="88">
        <f>V64/S64</f>
        <v>0.27803622465750372</v>
      </c>
      <c r="W65" s="88" t="e">
        <f>W64/AB64</f>
        <v>#DIV/0!</v>
      </c>
      <c r="X65" s="88" t="e">
        <f>X64/AB64</f>
        <v>#DIV/0!</v>
      </c>
      <c r="Y65" s="88" t="e">
        <f>Y64/AB64</f>
        <v>#DIV/0!</v>
      </c>
      <c r="Z65" s="88" t="e">
        <f>Z64/AB64</f>
        <v>#DIV/0!</v>
      </c>
      <c r="AA65" s="88" t="e">
        <f>AA64/AB64</f>
        <v>#DIV/0!</v>
      </c>
      <c r="AB65" s="76" t="e">
        <f>AB64/AB64</f>
        <v>#DIV/0!</v>
      </c>
      <c r="AC65" s="75">
        <f>AC64/AE64</f>
        <v>4.7129153343528428E-2</v>
      </c>
      <c r="AD65" s="75">
        <f>AD64/AE64</f>
        <v>1.7934102599749757E-2</v>
      </c>
      <c r="AE65" s="76">
        <f>AE64/AE64</f>
        <v>1</v>
      </c>
      <c r="AF65" s="75">
        <f>AF64/AE64</f>
        <v>0.13596552203531212</v>
      </c>
      <c r="AG65" s="75">
        <f>AG64/AE64</f>
        <v>1.5987765883497845E-2</v>
      </c>
      <c r="AH65" s="75">
        <f>AH64/AE64</f>
        <v>4.6831641874044205</v>
      </c>
      <c r="AI65" s="88">
        <f>AI64/AE64</f>
        <v>0.22021409703878772</v>
      </c>
      <c r="AJ65" s="77">
        <f>AJ64/AJ64</f>
        <v>1</v>
      </c>
      <c r="AK65" s="75"/>
      <c r="AL65" s="75">
        <f>AL64/AJ64</f>
        <v>3.6926875146955092E-2</v>
      </c>
      <c r="AM65" s="75"/>
      <c r="AN65" s="75">
        <f>AN64/AJ64</f>
        <v>1.1330002351281447</v>
      </c>
      <c r="AO65" s="75">
        <f>AO64/AJ64</f>
        <v>2.8450505525511403E-3</v>
      </c>
      <c r="AP65" s="75">
        <f>AP64/AJ64</f>
        <v>5.0199858923113093E-3</v>
      </c>
      <c r="AQ65" s="88">
        <f>AQ64/AJ64</f>
        <v>0.30131671761109807</v>
      </c>
      <c r="AR65" s="77">
        <f>AR64/AR64</f>
        <v>1</v>
      </c>
      <c r="AS65" s="78">
        <f>AS64/AR64</f>
        <v>6.3936967191940072E-2</v>
      </c>
      <c r="AT65" s="75">
        <f>AT64/AR64</f>
        <v>1.7111857401188324</v>
      </c>
      <c r="AU65" s="90">
        <f>AU64/AR64</f>
        <v>0.46422113149057093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4434</v>
      </c>
      <c r="D66" s="66">
        <f>SUMIF(B3:B61, "Europe", D3:D61)</f>
        <v>2380</v>
      </c>
      <c r="E66" s="66">
        <f>SUMIF(B3:B61, "Europe", E3:E61)</f>
        <v>257</v>
      </c>
      <c r="F66" s="66">
        <f>SUMIF(B3:B61, "Europe", F3:F61)</f>
        <v>1801</v>
      </c>
      <c r="G66" s="66">
        <f>SUMIF(B3:B61, "Europe", G3:G61)</f>
        <v>9009</v>
      </c>
      <c r="H66" s="66">
        <f>SUMIF(B3:B61, "Europe", H3:H61)</f>
        <v>2684</v>
      </c>
      <c r="I66" s="66">
        <f>SUMIF(B3:B61, "Europe", I3:I61)</f>
        <v>229</v>
      </c>
      <c r="J66" s="66">
        <f>SUMIF(B3:B61, "Europe", J3:J61)</f>
        <v>829</v>
      </c>
      <c r="K66" s="66">
        <f>SUMIF(B3:B61, "Europe", K3:K61)</f>
        <v>316</v>
      </c>
      <c r="L66" s="66">
        <f>SUMIF(B3:B61, "Europe", L3:L61)</f>
        <v>1766</v>
      </c>
      <c r="M66" s="66"/>
      <c r="N66" s="66">
        <f>SUMIF(B3:B61, "Europe", N3:N61)</f>
        <v>61852.799999999996</v>
      </c>
      <c r="O66" s="66">
        <f>SUMIF(B3:B61, "Europe", O3:O61)</f>
        <v>8010</v>
      </c>
      <c r="P66" s="66">
        <f>SUMIF(B3:B61, "Europe", P3:P61)</f>
        <v>39429</v>
      </c>
      <c r="Q66" s="66">
        <f>SUMIF(B3:B61, "Europe", Q3:Q61)</f>
        <v>34120</v>
      </c>
      <c r="R66" s="66">
        <f>SUMIF(B3:B61, "Europe", R3:R61)</f>
        <v>1533</v>
      </c>
      <c r="S66" s="68">
        <f>SUMIF(B3:B61, "Europe", S3:S61)</f>
        <v>56555</v>
      </c>
      <c r="T66" s="66">
        <f>SUMIF(B3:B61, "Europe", T3:T61)</f>
        <v>63343</v>
      </c>
      <c r="U66" s="66">
        <f>SUMIF(B3:B61, "Europe", U3:U61)</f>
        <v>7653</v>
      </c>
      <c r="V66" s="66">
        <f>SUMIF(B3:B61, "Europe", V3:V61)</f>
        <v>22685</v>
      </c>
      <c r="W66" s="66">
        <f>SUMIF(B3:B61, "Europe", W3:W61)</f>
        <v>0</v>
      </c>
      <c r="X66" s="66">
        <f>SUMIF(B3:B61, "Europe", X3:X61)</f>
        <v>0</v>
      </c>
      <c r="Y66" s="66">
        <f>SUMIF(B3:B61, "Europe", Y3:Y61)</f>
        <v>0</v>
      </c>
      <c r="Z66" s="66">
        <f>SUMIF(B3:B61, "Europe", Z3:Z61)</f>
        <v>0</v>
      </c>
      <c r="AA66" s="68">
        <f>SUMIF(B3:B61, "Europe", AA3:AA61)</f>
        <v>0</v>
      </c>
      <c r="AB66" s="68">
        <f>SUMIF(B3:B61, "Europe", AB3:AB61)</f>
        <v>0</v>
      </c>
      <c r="AC66" s="66">
        <f>SUMIF(B3:B61, "Europe", AC3:AC61)</f>
        <v>100</v>
      </c>
      <c r="AD66" s="66">
        <f>SUMIF(B3:B61, "Europe", AD3:AD61)</f>
        <v>9</v>
      </c>
      <c r="AE66" s="66">
        <f>SUMIF(B3:B61, "Europe", AE3:AE61)</f>
        <v>3482</v>
      </c>
      <c r="AF66" s="66">
        <f>SUMIF(B3:B61, "Europe", AF3:AF61)</f>
        <v>619</v>
      </c>
      <c r="AG66" s="66">
        <f>SUMIF(B3:B61, "Europe", AG3:AG61)</f>
        <v>97</v>
      </c>
      <c r="AH66" s="66">
        <f>SUMIF(B3:B61, "Europe", AH3:AH61)</f>
        <v>13592</v>
      </c>
      <c r="AI66" s="68">
        <f>SUMIF(B3:B61, "Europe", AI3:AI61)</f>
        <v>1139</v>
      </c>
      <c r="AJ66" s="66">
        <f>SUMIF(B3:B61, "Europe", AJ3:AJ61)</f>
        <v>32787</v>
      </c>
      <c r="AK66" s="66"/>
      <c r="AL66" s="66">
        <f>SUMIF(B3:B61, "Europe", AL3:AL61)</f>
        <v>1388</v>
      </c>
      <c r="AM66" s="67"/>
      <c r="AN66" s="66">
        <f>SUMIF(B3:B61, "Europe", AN3:AN61)</f>
        <v>33637</v>
      </c>
      <c r="AO66" s="66">
        <f>SUMIF(B3:B61, "Europe", AO3:AO61)</f>
        <v>122</v>
      </c>
      <c r="AP66" s="66">
        <f>SUMIF(B3:B61, "Europe", AP3:AP61)</f>
        <v>337</v>
      </c>
      <c r="AQ66" s="68">
        <f>SUMIF(B3:B61, "Europe", AQ3:AQ61)</f>
        <v>12970</v>
      </c>
      <c r="AR66" s="66">
        <f>SUMIF(B3:B61, "Europe", AR3:AR61)</f>
        <v>2412</v>
      </c>
      <c r="AS66" s="66">
        <f>SUMIF(B3:B61, "Europe", AS3:AS61)</f>
        <v>291</v>
      </c>
      <c r="AT66" s="66">
        <f>SUMIF(B3:B61, "Europe", AT3:AT61)</f>
        <v>3931</v>
      </c>
      <c r="AU66" s="68">
        <f>SUMIF(B3:B61, "Europe", AU3:AU61)</f>
        <v>1304</v>
      </c>
      <c r="AV66" s="84"/>
    </row>
    <row r="67" spans="1:48" ht="16" x14ac:dyDescent="0.2">
      <c r="A67" s="69"/>
      <c r="B67" s="70" t="s">
        <v>96</v>
      </c>
      <c r="C67" s="88">
        <f>C66/D66</f>
        <v>1.8630252100840337</v>
      </c>
      <c r="D67" s="76">
        <f>D66/D66</f>
        <v>1</v>
      </c>
      <c r="E67" s="88">
        <f>E66/D66</f>
        <v>0.10798319327731093</v>
      </c>
      <c r="F67" s="88">
        <f>F66/D66</f>
        <v>0.75672268907563023</v>
      </c>
      <c r="G67" s="88">
        <f>G66/H66</f>
        <v>3.3565573770491803</v>
      </c>
      <c r="H67" s="76">
        <f>H66/H66</f>
        <v>1</v>
      </c>
      <c r="I67" s="88">
        <f>I66/H66</f>
        <v>8.5320417287630401E-2</v>
      </c>
      <c r="J67" s="88">
        <f>J66/H66</f>
        <v>0.30886736214605065</v>
      </c>
      <c r="K67" s="88">
        <f>K66/O66</f>
        <v>3.9450686641697881E-2</v>
      </c>
      <c r="L67" s="88">
        <f>L66/O66</f>
        <v>0.22047440699126092</v>
      </c>
      <c r="M67" s="88"/>
      <c r="N67" s="88">
        <f>N66/O66</f>
        <v>7.7219475655430703</v>
      </c>
      <c r="O67" s="76">
        <f>O66/O66</f>
        <v>1</v>
      </c>
      <c r="P67" s="88">
        <f>P66/S66</f>
        <v>0.69717973653965171</v>
      </c>
      <c r="Q67" s="88">
        <f>Q66/S66</f>
        <v>0.60330651578109806</v>
      </c>
      <c r="R67" s="88">
        <f>R66/S66</f>
        <v>2.7106356643974892E-2</v>
      </c>
      <c r="S67" s="76">
        <f>S66/S66</f>
        <v>1</v>
      </c>
      <c r="T67" s="88">
        <f>T66/S66</f>
        <v>1.1200247546636017</v>
      </c>
      <c r="U67" s="88">
        <f>U66/S66</f>
        <v>0.13531960038900184</v>
      </c>
      <c r="V67" s="88">
        <f>V66/S66</f>
        <v>0.40111395986208115</v>
      </c>
      <c r="W67" s="88" t="e">
        <f>W66/AB66</f>
        <v>#DIV/0!</v>
      </c>
      <c r="X67" s="88" t="e">
        <f>X66/AB66</f>
        <v>#DIV/0!</v>
      </c>
      <c r="Y67" s="88" t="e">
        <f>Y66/AB66</f>
        <v>#DIV/0!</v>
      </c>
      <c r="Z67" s="88" t="e">
        <f>Z66/AB66</f>
        <v>#DIV/0!</v>
      </c>
      <c r="AA67" s="88" t="e">
        <f>AA66/AB66</f>
        <v>#DIV/0!</v>
      </c>
      <c r="AB67" s="76" t="e">
        <f>AB66/AB66</f>
        <v>#DIV/0!</v>
      </c>
      <c r="AC67" s="75">
        <f>AC66/AE66</f>
        <v>2.8719126938541069E-2</v>
      </c>
      <c r="AD67" s="75">
        <f>AD66/AE66</f>
        <v>2.5847214244686962E-3</v>
      </c>
      <c r="AE67" s="76">
        <f>AE66/AE66</f>
        <v>1</v>
      </c>
      <c r="AF67" s="75">
        <f>AF66/AE66</f>
        <v>0.17777139574956921</v>
      </c>
      <c r="AG67" s="75">
        <f>AG66/AE66</f>
        <v>2.7857553130384835E-2</v>
      </c>
      <c r="AH67" s="75">
        <f>AH66/AE66</f>
        <v>3.9035037334865019</v>
      </c>
      <c r="AI67" s="88">
        <f>AI66/AE66</f>
        <v>0.32711085582998278</v>
      </c>
      <c r="AJ67" s="77">
        <f>AJ66/AJ66</f>
        <v>1</v>
      </c>
      <c r="AK67" s="75"/>
      <c r="AL67" s="75">
        <f>AL66/AJ66</f>
        <v>4.2333851831518589E-2</v>
      </c>
      <c r="AM67" s="75"/>
      <c r="AN67" s="75">
        <f>AN66/AJ66</f>
        <v>1.0259249092628175</v>
      </c>
      <c r="AO67" s="75">
        <f>AO66/AJ66</f>
        <v>3.7209869765455822E-3</v>
      </c>
      <c r="AP67" s="75">
        <f>AP66/AJ66</f>
        <v>1.0278464025375911E-2</v>
      </c>
      <c r="AQ67" s="88">
        <f>AQ66/AJ66</f>
        <v>0.39558361545734588</v>
      </c>
      <c r="AR67" s="80">
        <f>AR66/AR66</f>
        <v>1</v>
      </c>
      <c r="AS67" s="81">
        <f>AS66/AR66</f>
        <v>0.12064676616915423</v>
      </c>
      <c r="AT67" s="79">
        <f>AT66/AR66</f>
        <v>1.6297678275290215</v>
      </c>
      <c r="AU67" s="91">
        <f>AU66/AR66</f>
        <v>0.54063018242122718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3889</v>
      </c>
      <c r="D68" s="66">
        <f>SUMIF(B3:B61, "North America", D3:D61)</f>
        <v>982</v>
      </c>
      <c r="E68" s="66">
        <f>SUMIF(B3:B61, "North America", E3:E61)</f>
        <v>399</v>
      </c>
      <c r="F68" s="66">
        <f>SUMIF(B3:B61, "North America", F3:F61)</f>
        <v>1180</v>
      </c>
      <c r="G68" s="66">
        <f>SUMIF(B3:B61, "North America", G3:G61)</f>
        <v>5803</v>
      </c>
      <c r="H68" s="66">
        <f>SUMIF(B3:B61, "North America", H3:H61)</f>
        <v>2222</v>
      </c>
      <c r="I68" s="66">
        <f>SUMIF(B3:B61, "North America", I3:I61)</f>
        <v>75</v>
      </c>
      <c r="J68" s="66">
        <f>SUMIF(B3:B61, "North America", J3:J61)</f>
        <v>1237</v>
      </c>
      <c r="K68" s="66">
        <f>SUMIF(B3:B61, "North America", K3:K61)</f>
        <v>290</v>
      </c>
      <c r="L68" s="66">
        <f>SUMIF(B3:B61, "North America", L3:L61)</f>
        <v>1790</v>
      </c>
      <c r="M68" s="66"/>
      <c r="N68" s="66">
        <f>SUMIF(B3:B61, "North America", N3:N61)</f>
        <v>48350.400000000001</v>
      </c>
      <c r="O68" s="66">
        <f>SUMIF(B3:B61, "North America", O3:O61)</f>
        <v>3709</v>
      </c>
      <c r="P68" s="66">
        <f>SUMIF(B3:B61, "North America", P3:P61)</f>
        <v>31654</v>
      </c>
      <c r="Q68" s="66">
        <f>SUMIF(B3:B61, "North America", Q3:Q61)</f>
        <v>38459</v>
      </c>
      <c r="R68" s="66">
        <f>SUMIF(B3:B61, "North America", R3:R61)</f>
        <v>1393</v>
      </c>
      <c r="S68" s="66">
        <f>SUMIF(B3:B61, "North America", S3:S61)</f>
        <v>52670</v>
      </c>
      <c r="T68" s="66">
        <f>SUMIF(B3:B61, "North America", T3:T61)</f>
        <v>81958</v>
      </c>
      <c r="U68" s="66">
        <f>SUMIF(B3:B61, "North America", U3:U61)</f>
        <v>2610</v>
      </c>
      <c r="V68" s="66">
        <f>SUMIF(B3:B61, "North America", V3:V61)</f>
        <v>14077</v>
      </c>
      <c r="W68" s="66">
        <f>SUMIF(B3:B61, "North America", W3:W61)</f>
        <v>0</v>
      </c>
      <c r="X68" s="66">
        <f>SUMIF(B3:B61, "North America", X3:X61)</f>
        <v>0</v>
      </c>
      <c r="Y68" s="66">
        <f>SUMIF(B3:B61, "North America", Y3:Y61)</f>
        <v>0</v>
      </c>
      <c r="Z68" s="66">
        <f>SUMIF(B3:B61, "North America", Z3:Z61)</f>
        <v>0</v>
      </c>
      <c r="AA68" s="68">
        <f>SUMIF(B3:B61, "North America", AA3:AA61)</f>
        <v>0</v>
      </c>
      <c r="AB68" s="68">
        <f>SUMIF(B3:B61, "North America", AB3:AB61)</f>
        <v>0</v>
      </c>
      <c r="AC68" s="66">
        <f>SUMIF(B3:B61, "North America", AC3:AC61)</f>
        <v>150</v>
      </c>
      <c r="AD68" s="66">
        <f>SUMIF(B3:B61, "North America", AD3:AD61)</f>
        <v>98</v>
      </c>
      <c r="AE68" s="66">
        <f>SUMIF(B3:B61, "North America", AE3:AE61)</f>
        <v>1482</v>
      </c>
      <c r="AF68" s="66">
        <f>SUMIF(B3:B61, "North America", AF3:AF61)</f>
        <v>188</v>
      </c>
      <c r="AG68" s="66">
        <f>SUMIF(B3:B61, "North America", AG3:AG61)</f>
        <v>5</v>
      </c>
      <c r="AH68" s="66">
        <f>SUMIF(B3:B61, "North America", AH3:AH61)</f>
        <v>8060</v>
      </c>
      <c r="AI68" s="68">
        <f>SUMIF(B3:B61, "North America", AI3:AI61)</f>
        <v>199</v>
      </c>
      <c r="AJ68" s="66">
        <f>SUMIF(B3:B61, "North America", AJ3:AJ61)</f>
        <v>21467</v>
      </c>
      <c r="AK68" s="66"/>
      <c r="AL68" s="66">
        <f>SUMIF(B3:B61, "North America", AL3:AL61)</f>
        <v>671</v>
      </c>
      <c r="AM68" s="67"/>
      <c r="AN68" s="66">
        <f>SUMIF(B3:B61, "North America", AN3:AN61)</f>
        <v>30494</v>
      </c>
      <c r="AO68" s="66">
        <f>SUMIF(B3:B61, "North America", AO3:AO61)</f>
        <v>70</v>
      </c>
      <c r="AP68" s="66">
        <f>SUMIF(B3:B61, "North America", AP3:AP61)</f>
        <v>30</v>
      </c>
      <c r="AQ68" s="68">
        <f>SUMIF(B3:B61, "North America", AQ3:AQ61)</f>
        <v>5725</v>
      </c>
      <c r="AR68" s="66">
        <f>SUMIF(B3:B61, "North America", AR3:AR61)</f>
        <v>669</v>
      </c>
      <c r="AS68" s="66">
        <f>SUMIF(B3:B61, "North America", AS3:AS61)</f>
        <v>105</v>
      </c>
      <c r="AT68" s="66">
        <f>SUMIF(B3:B61, "North America", AT3:AT61)</f>
        <v>2534</v>
      </c>
      <c r="AU68" s="68">
        <f>SUMIF(B3:B61, "North America", AU3:AU61)</f>
        <v>1238</v>
      </c>
      <c r="AV68" s="84"/>
    </row>
    <row r="69" spans="1:48" ht="16" x14ac:dyDescent="0.2">
      <c r="A69" s="69"/>
      <c r="B69" s="70" t="s">
        <v>96</v>
      </c>
      <c r="C69" s="88">
        <f>C68/D68</f>
        <v>3.960285132382892</v>
      </c>
      <c r="D69" s="76">
        <f>D68/D68</f>
        <v>1</v>
      </c>
      <c r="E69" s="88">
        <f>E68/D68</f>
        <v>0.40631364562118127</v>
      </c>
      <c r="F69" s="88">
        <f>F68/D68</f>
        <v>1.2016293279022403</v>
      </c>
      <c r="G69" s="88">
        <f>G68/H68</f>
        <v>2.6116111611161115</v>
      </c>
      <c r="H69" s="76">
        <f>H68/H68</f>
        <v>1</v>
      </c>
      <c r="I69" s="88">
        <f>I68/H68</f>
        <v>3.3753375337533753E-2</v>
      </c>
      <c r="J69" s="88">
        <f>J68/H68</f>
        <v>0.55670567056705667</v>
      </c>
      <c r="K69" s="88">
        <f>K68/O68</f>
        <v>7.818819088703155E-2</v>
      </c>
      <c r="L69" s="88">
        <f>L68/O68</f>
        <v>0.48260986788891885</v>
      </c>
      <c r="M69" s="88"/>
      <c r="N69" s="88">
        <f>N68/O68</f>
        <v>13.035966567808035</v>
      </c>
      <c r="O69" s="76">
        <f>O68/O68</f>
        <v>1</v>
      </c>
      <c r="P69" s="88">
        <f>P68/S68</f>
        <v>0.60098727928612117</v>
      </c>
      <c r="Q69" s="88">
        <f>Q68/S68</f>
        <v>0.73018796278716536</v>
      </c>
      <c r="R69" s="88">
        <f>R68/S68</f>
        <v>2.6447693183975697E-2</v>
      </c>
      <c r="S69" s="76">
        <f>S68/S68</f>
        <v>1</v>
      </c>
      <c r="T69" s="88">
        <f>T68/S68</f>
        <v>1.5560660717676096</v>
      </c>
      <c r="U69" s="88">
        <f>U68/S68</f>
        <v>4.9553825707233719E-2</v>
      </c>
      <c r="V69" s="88">
        <f>V68/S68</f>
        <v>0.26726789443706095</v>
      </c>
      <c r="W69" s="88" t="e">
        <f>W68/AB68</f>
        <v>#DIV/0!</v>
      </c>
      <c r="X69" s="88" t="e">
        <f>X68/AB68</f>
        <v>#DIV/0!</v>
      </c>
      <c r="Y69" s="88" t="e">
        <f>Y68/AB68</f>
        <v>#DIV/0!</v>
      </c>
      <c r="Z69" s="88" t="e">
        <f>Z68/AB68</f>
        <v>#DIV/0!</v>
      </c>
      <c r="AA69" s="88" t="e">
        <f>AA68/AB68</f>
        <v>#DIV/0!</v>
      </c>
      <c r="AB69" s="76" t="e">
        <f>AB68/AB68</f>
        <v>#DIV/0!</v>
      </c>
      <c r="AC69" s="75">
        <f>AC68/AE68</f>
        <v>0.10121457489878542</v>
      </c>
      <c r="AD69" s="75">
        <f>AD68/AE68</f>
        <v>6.6126855600539811E-2</v>
      </c>
      <c r="AE69" s="76">
        <f>AE68/AE68</f>
        <v>1</v>
      </c>
      <c r="AF69" s="75">
        <f>AF68/AE68</f>
        <v>0.12685560053981107</v>
      </c>
      <c r="AG69" s="75">
        <f>AG68/AE68</f>
        <v>3.3738191632928477E-3</v>
      </c>
      <c r="AH69" s="75">
        <f>AH68/AE68</f>
        <v>5.4385964912280702</v>
      </c>
      <c r="AI69" s="88">
        <f>AI68/AE68</f>
        <v>0.13427800269905532</v>
      </c>
      <c r="AJ69" s="77">
        <f>AJ68/AJ68</f>
        <v>1</v>
      </c>
      <c r="AK69" s="75"/>
      <c r="AL69" s="75">
        <f>AL68/AJ68</f>
        <v>3.1257278613686122E-2</v>
      </c>
      <c r="AM69" s="75"/>
      <c r="AN69" s="75">
        <f>AN68/AJ68</f>
        <v>1.4205058927656402</v>
      </c>
      <c r="AO69" s="75">
        <f>AO68/AJ68</f>
        <v>3.2608189313830531E-3</v>
      </c>
      <c r="AP69" s="75">
        <f>AP68/AJ68</f>
        <v>1.3974938277355941E-3</v>
      </c>
      <c r="AQ69" s="88">
        <f>AQ68/AJ68</f>
        <v>0.26668840545954253</v>
      </c>
      <c r="AR69" s="80">
        <f>AR68/AR68</f>
        <v>1</v>
      </c>
      <c r="AS69" s="81">
        <f>AS68/AR68</f>
        <v>0.15695067264573992</v>
      </c>
      <c r="AT69" s="79">
        <f>AT68/AR68</f>
        <v>3.7877428998505231</v>
      </c>
      <c r="AU69" s="91">
        <f>AU68/AR68</f>
        <v>1.8505231689088191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164</v>
      </c>
      <c r="D70" s="66">
        <f>SUMIF(B3:B61, "South America", D3:D61)</f>
        <v>37</v>
      </c>
      <c r="E70" s="66">
        <f>SUMIF(B3:B61, "South America", E3:E61)</f>
        <v>24</v>
      </c>
      <c r="F70" s="66">
        <f>SUMIF(B3:B61, "South America", F3:F61)</f>
        <v>154</v>
      </c>
      <c r="G70" s="66">
        <f>SUMIF(B3:B61, "South America", G3:G61)</f>
        <v>528</v>
      </c>
      <c r="H70" s="66">
        <f>SUMIF(B3:B61, "South America", H3:H61)</f>
        <v>212</v>
      </c>
      <c r="I70" s="66">
        <f>SUMIF(B3:B61, "South America", I3:I61)</f>
        <v>6</v>
      </c>
      <c r="J70" s="66">
        <f>SUMIF(B3:B61, "South America", J3:J61)</f>
        <v>147</v>
      </c>
      <c r="K70" s="66">
        <f>SUMIF(B3:B61, "South America", K3:K61)</f>
        <v>74</v>
      </c>
      <c r="L70" s="66">
        <f>SUMIF(B3:B61, "South America", L3:L61)</f>
        <v>119</v>
      </c>
      <c r="M70" s="66"/>
      <c r="N70" s="66">
        <f>SUMIF(B3:B61, "South America", N3:N61)</f>
        <v>5724</v>
      </c>
      <c r="O70" s="66">
        <f>SUMIF(B3:B61, "South America", O3:O61)</f>
        <v>693</v>
      </c>
      <c r="P70" s="66">
        <f>SUMIF(B3:B61, "South America", P3:P61)</f>
        <v>3054</v>
      </c>
      <c r="Q70" s="66">
        <f>SUMIF(B3:B61, "South America", Q3:Q61)</f>
        <v>1545</v>
      </c>
      <c r="R70" s="66">
        <f>SUMIF(B3:B61, "South America", R3:R61)</f>
        <v>92</v>
      </c>
      <c r="S70" s="66">
        <f>SUMIF(B3:B61, "South America", S3:S61)</f>
        <v>6772</v>
      </c>
      <c r="T70" s="66">
        <f>SUMIF(B3:B61, "South America", T3:T61)</f>
        <v>7060</v>
      </c>
      <c r="U70" s="66">
        <f>SUMIF(B3:B61, "South America", U3:U61)</f>
        <v>132</v>
      </c>
      <c r="V70" s="66">
        <f>SUMIF(B3:B61, "South America", V3:V61)</f>
        <v>1930</v>
      </c>
      <c r="W70" s="66">
        <f>SUMIF(B3:B61, "South America", W3:W61)</f>
        <v>0</v>
      </c>
      <c r="X70" s="66">
        <f>SUMIF(B3:B61, "South America", X3:X61)</f>
        <v>0</v>
      </c>
      <c r="Y70" s="66">
        <f>SUMIF(B3:B61, "South America", Y3:Y61)</f>
        <v>0</v>
      </c>
      <c r="Z70" s="66">
        <f>SUMIF(B3:B61, "South America", Z3:Z61)</f>
        <v>0</v>
      </c>
      <c r="AA70" s="68">
        <f>SUMIF(B3:B61, "South America", AA3:AA61)</f>
        <v>0</v>
      </c>
      <c r="AB70" s="68">
        <f>SUMIF(B3:B61, "South America", AB3:AB61)</f>
        <v>0</v>
      </c>
      <c r="AC70" s="66">
        <f>SUMIF(B3:B61, "South America", AC3:AC61)</f>
        <v>1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54</v>
      </c>
      <c r="AG70" s="66">
        <f>SUMIF(B3:B61, "South America", AG3:AG61)</f>
        <v>2</v>
      </c>
      <c r="AH70" s="66">
        <f>SUMIF(B3:B61, "South America", AH3:AH61)</f>
        <v>1208</v>
      </c>
      <c r="AI70" s="68">
        <f>SUMIF(B3:B61, "South America", AI3:AI61)</f>
        <v>106</v>
      </c>
      <c r="AJ70" s="66">
        <f>SUMIF(B3:B61, "South America", AJ3:AJ61)</f>
        <v>3751</v>
      </c>
      <c r="AK70" s="66"/>
      <c r="AL70" s="66">
        <f>SUMIF(B3:B61, "South America", AL3:AL61)</f>
        <v>208</v>
      </c>
      <c r="AM70" s="67"/>
      <c r="AN70" s="66">
        <f>SUMIF(B3:B61, "South America", AN3:AN61)</f>
        <v>4200</v>
      </c>
      <c r="AO70" s="66">
        <f>SUMIF(B3:B61, "South America", AO3:AO61)</f>
        <v>9</v>
      </c>
      <c r="AP70" s="66">
        <f>SUMIF(B3:B61, "South America", AP3:AP61)</f>
        <v>9</v>
      </c>
      <c r="AQ70" s="68">
        <f>SUMIF(B3:B61, "South America", AQ3:AQ61)</f>
        <v>918</v>
      </c>
      <c r="AR70" s="66">
        <f>SUMIF(B3:B61, "South America", AR3:AR61)</f>
        <v>448</v>
      </c>
      <c r="AS70" s="66">
        <f>SUMIF(B3:B61, "South America", AS3:AS61)</f>
        <v>9</v>
      </c>
      <c r="AT70" s="66">
        <f>SUMIF(B3:B61, "South America", AT3:AT61)</f>
        <v>817</v>
      </c>
      <c r="AU70" s="68">
        <f>SUMIF(B3:B61, "South America", AU3:AU61)</f>
        <v>113</v>
      </c>
      <c r="AV70" s="84"/>
    </row>
    <row r="71" spans="1:48" ht="16" x14ac:dyDescent="0.2">
      <c r="A71" s="63"/>
      <c r="B71" s="70" t="s">
        <v>96</v>
      </c>
      <c r="C71" s="88">
        <f>C70/D70</f>
        <v>4.4324324324324325</v>
      </c>
      <c r="D71" s="76">
        <f>D70/D70</f>
        <v>1</v>
      </c>
      <c r="E71" s="88">
        <f>E70/D70</f>
        <v>0.64864864864864868</v>
      </c>
      <c r="F71" s="88">
        <f>F70/D70</f>
        <v>4.1621621621621623</v>
      </c>
      <c r="G71" s="88">
        <f>G70/H70</f>
        <v>2.4905660377358489</v>
      </c>
      <c r="H71" s="76">
        <f>H70/H70</f>
        <v>1</v>
      </c>
      <c r="I71" s="88">
        <f>I70/H70</f>
        <v>2.8301886792452831E-2</v>
      </c>
      <c r="J71" s="88">
        <f>J70/H70</f>
        <v>0.69339622641509435</v>
      </c>
      <c r="K71" s="88">
        <f>K70/O70</f>
        <v>0.10678210678210678</v>
      </c>
      <c r="L71" s="88">
        <f>L70/O70</f>
        <v>0.17171717171717171</v>
      </c>
      <c r="M71" s="88"/>
      <c r="N71" s="88">
        <f>N70/O70</f>
        <v>8.2597402597402603</v>
      </c>
      <c r="O71" s="76">
        <f>O70/O70</f>
        <v>1</v>
      </c>
      <c r="P71" s="88">
        <f>P70/S70</f>
        <v>0.45097460129946842</v>
      </c>
      <c r="Q71" s="88">
        <f>Q70/S70</f>
        <v>0.22814530419373893</v>
      </c>
      <c r="R71" s="88">
        <f>R70/S70</f>
        <v>1.3585351447135264E-2</v>
      </c>
      <c r="S71" s="76">
        <f>S70/S70</f>
        <v>1</v>
      </c>
      <c r="T71" s="88">
        <f>T70/S70</f>
        <v>1.0425280567040756</v>
      </c>
      <c r="U71" s="88">
        <f>U70/S70</f>
        <v>1.9492025989367986E-2</v>
      </c>
      <c r="V71" s="88">
        <f>V70/S70</f>
        <v>0.2849970466627289</v>
      </c>
      <c r="W71" s="88" t="e">
        <f>W70/AB70</f>
        <v>#DIV/0!</v>
      </c>
      <c r="X71" s="88" t="e">
        <f>X70/AB70</f>
        <v>#DIV/0!</v>
      </c>
      <c r="Y71" s="88" t="e">
        <f>Y70/AB70</f>
        <v>#DIV/0!</v>
      </c>
      <c r="Z71" s="88" t="e">
        <f>Z70/AB70</f>
        <v>#DIV/0!</v>
      </c>
      <c r="AA71" s="88" t="e">
        <f>AA70/AB70</f>
        <v>#DIV/0!</v>
      </c>
      <c r="AB71" s="76" t="e">
        <f>AB70/AB70</f>
        <v>#DIV/0!</v>
      </c>
      <c r="AC71" s="75">
        <f>AC70/AE70</f>
        <v>4.7846889952153108E-3</v>
      </c>
      <c r="AD71" s="75">
        <f>AD70/AE70</f>
        <v>0</v>
      </c>
      <c r="AE71" s="76">
        <f>AE70/AE70</f>
        <v>1</v>
      </c>
      <c r="AF71" s="75">
        <f>AF70/AE70</f>
        <v>0.25837320574162681</v>
      </c>
      <c r="AG71" s="75">
        <f>AG70/AE70</f>
        <v>9.5693779904306216E-3</v>
      </c>
      <c r="AH71" s="75">
        <f>AH70/AE70</f>
        <v>5.7799043062200957</v>
      </c>
      <c r="AI71" s="88">
        <f>AI70/AE70</f>
        <v>0.50717703349282295</v>
      </c>
      <c r="AJ71" s="77">
        <f>AJ70/AJ70</f>
        <v>1</v>
      </c>
      <c r="AK71" s="75"/>
      <c r="AL71" s="75">
        <f>AL70/AJ70</f>
        <v>5.5451879498800323E-2</v>
      </c>
      <c r="AM71" s="75"/>
      <c r="AN71" s="75">
        <f>AN70/AJ70</f>
        <v>1.119701412956545</v>
      </c>
      <c r="AO71" s="75">
        <f>AO70/AJ70</f>
        <v>2.3993601706211675E-3</v>
      </c>
      <c r="AP71" s="75">
        <f>AP70/AJ70</f>
        <v>2.3993601706211675E-3</v>
      </c>
      <c r="AQ71" s="88">
        <f>AQ70/AJ70</f>
        <v>0.2447347374033591</v>
      </c>
      <c r="AR71" s="80">
        <f>AR70/AR70</f>
        <v>1</v>
      </c>
      <c r="AS71" s="81">
        <f>AS70/AR70</f>
        <v>2.0089285714285716E-2</v>
      </c>
      <c r="AT71" s="79">
        <f>AT70/AR70</f>
        <v>1.8236607142857142</v>
      </c>
      <c r="AU71" s="91">
        <f>AU70/AR70</f>
        <v>0.25223214285714285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2607</v>
      </c>
      <c r="D72" s="66">
        <f>SUMIF(B3:B61, "Asia &amp; Pacific", D3:D61)</f>
        <v>895</v>
      </c>
      <c r="E72" s="66">
        <f>SUMIF(B3:B61, "Asia &amp; Pacific", E3:E61)</f>
        <v>191</v>
      </c>
      <c r="F72" s="66">
        <f>SUMIF(B3:B61, "Asia &amp; Pacific", F3:F61)</f>
        <v>1006</v>
      </c>
      <c r="G72" s="66">
        <f>SUMIF(B3:B61, "Asia &amp; Pacific", G3:G61)</f>
        <v>5776</v>
      </c>
      <c r="H72" s="66">
        <f>SUMIF(B3:B61, "Asia &amp; Pacific", H3:H61)</f>
        <v>2569</v>
      </c>
      <c r="I72" s="66">
        <f>SUMIF(B3:B61, "Asia &amp; Pacific", I3:I61)</f>
        <v>53</v>
      </c>
      <c r="J72" s="66">
        <f>SUMIF(B3:B61, "Asia &amp; Pacific", J3:J61)</f>
        <v>1778</v>
      </c>
      <c r="K72" s="66">
        <f>SUMIF(B3:B61, "Asia &amp; Pacific", K3:K61)</f>
        <v>202</v>
      </c>
      <c r="L72" s="66">
        <f>SUMIF(B3:B61, "Asia &amp; Pacific", L3:L61)</f>
        <v>1608</v>
      </c>
      <c r="M72" s="66"/>
      <c r="N72" s="66">
        <f>SUMIF(B3:B61, "Asia &amp; Pacific", N3:N61)</f>
        <v>47641.200000000004</v>
      </c>
      <c r="O72" s="66">
        <f>SUMIF(B3:B61, "Asia &amp; Pacific", O3:O61)</f>
        <v>4688</v>
      </c>
      <c r="P72" s="66">
        <f>SUMIF(B3:B61, "Asia &amp; Pacific", P3:P61)</f>
        <v>24730</v>
      </c>
      <c r="Q72" s="66">
        <f>SUMIF(B3:B61, "Asia &amp; Pacific", Q3:Q61)</f>
        <v>16681</v>
      </c>
      <c r="R72" s="66">
        <f>SUMIF(B3:B61, "Asia &amp; Pacific", R3:R61)</f>
        <v>721</v>
      </c>
      <c r="S72" s="66">
        <f>SUMIF(B3:B61, "Asia &amp; Pacific", S3:S61)</f>
        <v>59904</v>
      </c>
      <c r="T72" s="66">
        <f>SUMIF(B3:B61, "Asia &amp; Pacific", T3:T61)</f>
        <v>43250</v>
      </c>
      <c r="U72" s="66">
        <f>SUMIF(B3:B61, "Asia &amp; Pacific", U3:U61)</f>
        <v>662</v>
      </c>
      <c r="V72" s="66">
        <f>SUMIF(B3:B61, "Asia &amp; Pacific", V3:V61)</f>
        <v>10490</v>
      </c>
      <c r="W72" s="66">
        <f>SUMIF(B3:B61, "Asia &amp; Pacific", W3:W61)</f>
        <v>0</v>
      </c>
      <c r="X72" s="66">
        <f>SUMIF(B3:B61, "Asia &amp; Pacific", X3:X61)</f>
        <v>0</v>
      </c>
      <c r="Y72" s="66">
        <f>SUMIF(B3:B61, "Asia &amp; Pacific", Y3:Y61)</f>
        <v>0</v>
      </c>
      <c r="Z72" s="66">
        <f>SUMIF(B3:B61, "Asia &amp; Pacific", Z3:Z61)</f>
        <v>0</v>
      </c>
      <c r="AA72" s="68">
        <f>SUMIF(B3:B61, "Asia &amp; Pacific", AA3:AA61)</f>
        <v>0</v>
      </c>
      <c r="AB72" s="68">
        <f>SUMIF(B3:B61, "Asia &amp; Pacific", AB3:AB61)</f>
        <v>0</v>
      </c>
      <c r="AC72" s="66">
        <f>SUMIF(B3:B61, "Asia &amp; Pacific", AC3:AC61)</f>
        <v>84</v>
      </c>
      <c r="AD72" s="66">
        <f>SUMIF(B3:B61, "Asia &amp; Pacific", AD3:AD61)</f>
        <v>22</v>
      </c>
      <c r="AE72" s="66">
        <f>SUMIF(B3:B61, "Asia &amp; Pacific", AE3:AE61)</f>
        <v>1862</v>
      </c>
      <c r="AF72" s="66">
        <f>SUMIF(B3:B61, "Asia &amp; Pacific", AF3:AF61)</f>
        <v>94</v>
      </c>
      <c r="AG72" s="66">
        <f>SUMIF(B3:B61, "Asia &amp; Pacific", AG3:AG61)</f>
        <v>5</v>
      </c>
      <c r="AH72" s="66">
        <f>SUMIF(B3:B61, "Asia &amp; Pacific", AH3:AH61)</f>
        <v>10254</v>
      </c>
      <c r="AI72" s="68">
        <f>SUMIF(B3:B61, "Asia &amp; Pacific", AI3:AI61)</f>
        <v>124</v>
      </c>
      <c r="AJ72" s="66">
        <f>SUMIF(B3:B61, "Asia &amp; Pacific", AJ3:AJ61)</f>
        <v>24929</v>
      </c>
      <c r="AK72" s="66"/>
      <c r="AL72" s="66">
        <f>SUMIF(B3:B61, "Asia &amp; Pacific", AL3:AL61)</f>
        <v>806</v>
      </c>
      <c r="AM72" s="67"/>
      <c r="AN72" s="66">
        <f>SUMIF(B3:B61, "Asia &amp; Pacific", AN3:AN61)</f>
        <v>26574</v>
      </c>
      <c r="AO72" s="66">
        <f>SUMIF(B3:B61, "Asia &amp; Pacific", AO3:AO61)</f>
        <v>34</v>
      </c>
      <c r="AP72" s="66">
        <f>SUMIF(B3:B61, "Asia &amp; Pacific", AP3:AP61)</f>
        <v>47</v>
      </c>
      <c r="AQ72" s="68">
        <f>SUMIF(B3:B61, "Asia &amp; Pacific", AQ3:AQ61)</f>
        <v>5525</v>
      </c>
      <c r="AR72" s="66">
        <f>SUMIF(B3:B61, "Asia &amp; Pacific", AR3:AR61)</f>
        <v>3982</v>
      </c>
      <c r="AS72" s="66">
        <f>SUMIF(B3:B61, "Asia &amp; Pacific", AS3:AS61)</f>
        <v>81</v>
      </c>
      <c r="AT72" s="66">
        <f>SUMIF(B3:B61, "Asia &amp; Pacific", AT3:AT61)</f>
        <v>5660</v>
      </c>
      <c r="AU72" s="68">
        <f>SUMIF(B3:B61, "Asia &amp; Pacific", AU3:AU61)</f>
        <v>806</v>
      </c>
    </row>
    <row r="73" spans="1:48" ht="16" x14ac:dyDescent="0.2">
      <c r="A73" s="63"/>
      <c r="B73" s="70" t="s">
        <v>96</v>
      </c>
      <c r="C73" s="88">
        <f>C72/D72</f>
        <v>2.9128491620111734</v>
      </c>
      <c r="D73" s="76">
        <f>D72/D72</f>
        <v>1</v>
      </c>
      <c r="E73" s="88">
        <f>E72/D72</f>
        <v>0.21340782122905028</v>
      </c>
      <c r="F73" s="88">
        <f>F72/D72</f>
        <v>1.1240223463687151</v>
      </c>
      <c r="G73" s="88">
        <f>G72/H72</f>
        <v>2.2483456597898015</v>
      </c>
      <c r="H73" s="76">
        <f>H72/H72</f>
        <v>1</v>
      </c>
      <c r="I73" s="88">
        <f>I72/H72</f>
        <v>2.0630595562475672E-2</v>
      </c>
      <c r="J73" s="88">
        <f>J72/H72</f>
        <v>0.69209809264305178</v>
      </c>
      <c r="K73" s="88">
        <f>K72/O72</f>
        <v>4.308873720136519E-2</v>
      </c>
      <c r="L73" s="88">
        <f>L72/O72</f>
        <v>0.34300341296928327</v>
      </c>
      <c r="M73" s="88"/>
      <c r="N73" s="88">
        <f>N72/O72</f>
        <v>10.162372013651877</v>
      </c>
      <c r="O73" s="76">
        <f>O72/O72</f>
        <v>1</v>
      </c>
      <c r="P73" s="88">
        <f>P72/S72</f>
        <v>0.41282719017094016</v>
      </c>
      <c r="Q73" s="88">
        <f>Q72/S72</f>
        <v>0.27846220619658119</v>
      </c>
      <c r="R73" s="88">
        <f>R72/S72</f>
        <v>1.2035924145299146E-2</v>
      </c>
      <c r="S73" s="76">
        <f>S72/S72</f>
        <v>1</v>
      </c>
      <c r="T73" s="88">
        <f>T72/S72</f>
        <v>0.7219885149572649</v>
      </c>
      <c r="U73" s="88">
        <f>U72/S72</f>
        <v>1.1051014957264958E-2</v>
      </c>
      <c r="V73" s="88">
        <f>V72/S72</f>
        <v>0.17511351495726496</v>
      </c>
      <c r="W73" s="88" t="e">
        <f>W72/AB72</f>
        <v>#DIV/0!</v>
      </c>
      <c r="X73" s="88" t="e">
        <f>X72/AB72</f>
        <v>#DIV/0!</v>
      </c>
      <c r="Y73" s="88" t="e">
        <f>Y72/AB72</f>
        <v>#DIV/0!</v>
      </c>
      <c r="Z73" s="88" t="e">
        <f>Z72/AB72</f>
        <v>#DIV/0!</v>
      </c>
      <c r="AA73" s="88" t="e">
        <f>AA72/AB72</f>
        <v>#DIV/0!</v>
      </c>
      <c r="AB73" s="76" t="e">
        <f>AB72/AB72</f>
        <v>#DIV/0!</v>
      </c>
      <c r="AC73" s="75">
        <f>AC72/AE72</f>
        <v>4.5112781954887216E-2</v>
      </c>
      <c r="AD73" s="75">
        <f>AD72/AE72</f>
        <v>1.1815252416756176E-2</v>
      </c>
      <c r="AE73" s="76">
        <f>AE72/AE72</f>
        <v>1</v>
      </c>
      <c r="AF73" s="75">
        <f>AF72/AE72</f>
        <v>5.0483351235230935E-2</v>
      </c>
      <c r="AG73" s="75">
        <f>AG72/AE72</f>
        <v>2.6852846401718583E-3</v>
      </c>
      <c r="AH73" s="75">
        <f>AH72/AE72</f>
        <v>5.5069817400644467</v>
      </c>
      <c r="AI73" s="88">
        <f>AI72/AE72</f>
        <v>6.6595059076262078E-2</v>
      </c>
      <c r="AJ73" s="77">
        <f>AJ72/AJ72</f>
        <v>1</v>
      </c>
      <c r="AK73" s="75"/>
      <c r="AL73" s="75">
        <f>AL72/AJ72</f>
        <v>3.2331822375546555E-2</v>
      </c>
      <c r="AM73" s="75"/>
      <c r="AN73" s="75">
        <f>AN72/AJ72</f>
        <v>1.0659874042280075</v>
      </c>
      <c r="AO73" s="75">
        <f>AO72/AJ72</f>
        <v>1.3638734004572987E-3</v>
      </c>
      <c r="AP73" s="75">
        <f>AP72/AJ72</f>
        <v>1.8853544065145012E-3</v>
      </c>
      <c r="AQ73" s="88">
        <f>AQ72/AJ72</f>
        <v>0.22162942757431103</v>
      </c>
      <c r="AR73" s="80">
        <f>AR72/AR72</f>
        <v>1</v>
      </c>
      <c r="AS73" s="81">
        <f>AS72/AR72</f>
        <v>2.0341536916122553E-2</v>
      </c>
      <c r="AT73" s="79">
        <f>AT72/AR72</f>
        <v>1.4213962832747362</v>
      </c>
      <c r="AU73" s="91">
        <f>AU72/AR72</f>
        <v>0.2024108488196886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126</v>
      </c>
      <c r="D74" s="66">
        <f>SUMIF(B3:B61, "Africa", D3:D61)</f>
        <v>65</v>
      </c>
      <c r="E74" s="66">
        <f>SUMIF(B3:B61, "Africa", E3:E61)</f>
        <v>26</v>
      </c>
      <c r="F74" s="66">
        <f>SUMIF(B3:B61, "Africa", F3:F61)</f>
        <v>73</v>
      </c>
      <c r="G74" s="66">
        <f>SUMIF(B3:B61, "Africa", G3:G61)</f>
        <v>413</v>
      </c>
      <c r="H74" s="66">
        <f>SUMIF(B3:B61, "Africa", H3:H61)</f>
        <v>135</v>
      </c>
      <c r="I74" s="66">
        <f>SUMIF(B3:B61, "Africa", I3:I61)</f>
        <v>1</v>
      </c>
      <c r="J74" s="66">
        <f>SUMIF(B3:B61, "Africa", J3:J61)</f>
        <v>65</v>
      </c>
      <c r="K74" s="66">
        <f>SUMIF(B3:B61, "Africa", K3:K61)</f>
        <v>10</v>
      </c>
      <c r="L74" s="66">
        <f>SUMIF(B3:B61, "Africa", L3:L61)</f>
        <v>74</v>
      </c>
      <c r="M74" s="66"/>
      <c r="N74" s="66">
        <f>SUMIF(B3:B61, "Africa", N3:N61)</f>
        <v>2893.2</v>
      </c>
      <c r="O74" s="66">
        <f>SUMIF(B3:B61, "Africa", O3:O61)</f>
        <v>234</v>
      </c>
      <c r="P74" s="66">
        <f>SUMIF(B3:B61, "Africa", P3:P61)</f>
        <v>2129</v>
      </c>
      <c r="Q74" s="66">
        <f>SUMIF(B3:B61, "Africa", Q3:Q61)</f>
        <v>677</v>
      </c>
      <c r="R74" s="66">
        <f>SUMIF(B3:B61, "Africa", R3:R61)</f>
        <v>45</v>
      </c>
      <c r="S74" s="66">
        <f>SUMIF(B3:B61, "Africa", S3:S61)</f>
        <v>3590</v>
      </c>
      <c r="T74" s="66">
        <f>SUMIF(B3:B61, "Africa", T3:T61)</f>
        <v>2045</v>
      </c>
      <c r="U74" s="66">
        <f>SUMIF(B3:B61, "Africa", U3:U61)</f>
        <v>42</v>
      </c>
      <c r="V74" s="66">
        <f>SUMIF(B3:B61, "Africa", V3:V61)</f>
        <v>723</v>
      </c>
      <c r="W74" s="66">
        <f>SUMIF(B3:B61, "Africa", W3:W61)</f>
        <v>0</v>
      </c>
      <c r="X74" s="66">
        <f>SUMIF(B3:B61, "Africa", X3:X61)</f>
        <v>0</v>
      </c>
      <c r="Y74" s="66">
        <f>SUMIF(B3:B61, "Africa", Y3:Y61)</f>
        <v>0</v>
      </c>
      <c r="Z74" s="66">
        <f>SUMIF(B3:B61, "Africa", Z3:Z61)</f>
        <v>0</v>
      </c>
      <c r="AA74" s="68">
        <f>SUMIF(B3:B61, "Africa", AA3:AA61)</f>
        <v>0</v>
      </c>
      <c r="AB74" s="68">
        <f>SUMIF(B3:B61, "Africa", AB3:AB61)</f>
        <v>0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158</v>
      </c>
      <c r="AF74" s="66">
        <f>SUMIF(B3:B61, "Africa", AF3:AF61)</f>
        <v>23</v>
      </c>
      <c r="AG74" s="66">
        <f>SUMIF(B3:B61, "Africa", AG3:AG61)</f>
        <v>6</v>
      </c>
      <c r="AH74" s="66">
        <f>SUMIF(B3:B61, "Africa", AH3:AH61)</f>
        <v>572</v>
      </c>
      <c r="AI74" s="68">
        <f>SUMIF(B3:B61, "Africa", AI3:AI61)</f>
        <v>16</v>
      </c>
      <c r="AJ74" s="66">
        <f>SUMIF(B3:B61, "Africa", AJ3:AJ61)</f>
        <v>2126</v>
      </c>
      <c r="AK74" s="66"/>
      <c r="AL74" s="66">
        <f>SUMIF(B3:B61, "Africa", AL3:AL61)</f>
        <v>68</v>
      </c>
      <c r="AM74" s="67"/>
      <c r="AN74" s="66">
        <f>SUMIF(B3:B61, "Africa", AN3:AN61)</f>
        <v>1468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492</v>
      </c>
      <c r="AR74" s="66">
        <f>SUMIF(B3:B61, "Africa", AR3:AR61)</f>
        <v>231</v>
      </c>
      <c r="AS74" s="66">
        <f>SUMIF(B3:B61, "Africa", AS3:AS61)</f>
        <v>9</v>
      </c>
      <c r="AT74" s="66">
        <f>SUMIF(B3:B61, "Africa", AT3:AT61)</f>
        <v>306</v>
      </c>
      <c r="AU74" s="68">
        <f>SUMIF(B3:B61, "Africa", AU3:AU61)</f>
        <v>133</v>
      </c>
    </row>
    <row r="75" spans="1:48" ht="16" x14ac:dyDescent="0.2">
      <c r="A75" s="63"/>
      <c r="B75" s="70" t="s">
        <v>96</v>
      </c>
      <c r="C75" s="88">
        <f>C74/D74</f>
        <v>1.9384615384615385</v>
      </c>
      <c r="D75" s="76">
        <f>D74/D74</f>
        <v>1</v>
      </c>
      <c r="E75" s="88">
        <f>E74/D74</f>
        <v>0.4</v>
      </c>
      <c r="F75" s="88">
        <f>F74/D74</f>
        <v>1.1230769230769231</v>
      </c>
      <c r="G75" s="88">
        <f>G74/H74</f>
        <v>3.0592592592592593</v>
      </c>
      <c r="H75" s="76">
        <f>H74/H74</f>
        <v>1</v>
      </c>
      <c r="I75" s="88">
        <f>I74/H74</f>
        <v>7.4074074074074077E-3</v>
      </c>
      <c r="J75" s="88">
        <f>J74/H74</f>
        <v>0.48148148148148145</v>
      </c>
      <c r="K75" s="88">
        <f>K74/O74</f>
        <v>4.2735042735042736E-2</v>
      </c>
      <c r="L75" s="88">
        <f>L74/O74</f>
        <v>0.31623931623931623</v>
      </c>
      <c r="M75" s="88"/>
      <c r="N75" s="88">
        <f>N74/O74</f>
        <v>12.364102564102563</v>
      </c>
      <c r="O75" s="76">
        <f>O74/O74</f>
        <v>1</v>
      </c>
      <c r="P75" s="88">
        <f>P74/S74</f>
        <v>0.59303621169916432</v>
      </c>
      <c r="Q75" s="88">
        <f>Q74/S74</f>
        <v>0.18857938718662953</v>
      </c>
      <c r="R75" s="88">
        <f>R74/S74</f>
        <v>1.2534818941504178E-2</v>
      </c>
      <c r="S75" s="76">
        <f>S74/S74</f>
        <v>1</v>
      </c>
      <c r="T75" s="88">
        <f>T74/S74</f>
        <v>0.56963788300835649</v>
      </c>
      <c r="U75" s="88">
        <f>U74/S74</f>
        <v>1.16991643454039E-2</v>
      </c>
      <c r="V75" s="88">
        <f>V74/S74</f>
        <v>0.20139275766016712</v>
      </c>
      <c r="W75" s="88" t="e">
        <f>W74/AB74</f>
        <v>#DIV/0!</v>
      </c>
      <c r="X75" s="88" t="e">
        <f>X74/AB74</f>
        <v>#DIV/0!</v>
      </c>
      <c r="Y75" s="88" t="e">
        <f>Y74/AB74</f>
        <v>#DIV/0!</v>
      </c>
      <c r="Z75" s="88" t="e">
        <f>Z74/AB74</f>
        <v>#DIV/0!</v>
      </c>
      <c r="AA75" s="88" t="e">
        <f>AA74/AB74</f>
        <v>#DIV/0!</v>
      </c>
      <c r="AB75" s="76" t="e">
        <f>AB74/AB74</f>
        <v>#DIV/0!</v>
      </c>
      <c r="AC75" s="75">
        <f>AC74/AE74</f>
        <v>2.5316455696202531E-2</v>
      </c>
      <c r="AD75" s="75">
        <f>AD74/AE74</f>
        <v>0</v>
      </c>
      <c r="AE75" s="76">
        <f>AE74/AE74</f>
        <v>1</v>
      </c>
      <c r="AF75" s="75">
        <f>AF74/AE74</f>
        <v>0.14556962025316456</v>
      </c>
      <c r="AG75" s="75">
        <f>AG74/AE74</f>
        <v>3.7974683544303799E-2</v>
      </c>
      <c r="AH75" s="75">
        <f>AH74/AE74</f>
        <v>3.6202531645569622</v>
      </c>
      <c r="AI75" s="88">
        <f>AI74/AE74</f>
        <v>0.10126582278481013</v>
      </c>
      <c r="AJ75" s="77">
        <f>AJ74/AJ74</f>
        <v>1</v>
      </c>
      <c r="AK75" s="75"/>
      <c r="AL75" s="75">
        <f>AL74/AJ74</f>
        <v>3.1984948259642522E-2</v>
      </c>
      <c r="AM75" s="75"/>
      <c r="AN75" s="75">
        <f>AN74/AJ74</f>
        <v>0.69049858889934146</v>
      </c>
      <c r="AO75" s="75">
        <f>AO74/AJ74</f>
        <v>3.292568203198495E-3</v>
      </c>
      <c r="AP75" s="75">
        <f>AP74/AJ74</f>
        <v>1.8814675446848542E-3</v>
      </c>
      <c r="AQ75" s="88">
        <f>AQ74/AJ74</f>
        <v>0.23142050799623706</v>
      </c>
      <c r="AR75" s="80">
        <f>AR74/AR74</f>
        <v>1</v>
      </c>
      <c r="AS75" s="81">
        <f>AS74/AR74</f>
        <v>3.896103896103896E-2</v>
      </c>
      <c r="AT75" s="79">
        <f>AT74/AR74</f>
        <v>1.3246753246753247</v>
      </c>
      <c r="AU75" s="91">
        <f>AU74/AR74</f>
        <v>0.5757575757575758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1.4893617021276595</v>
      </c>
      <c r="D77" s="80">
        <f>D57/D57</f>
        <v>1</v>
      </c>
      <c r="E77" s="79">
        <f>E57/D57</f>
        <v>0.18085106382978725</v>
      </c>
      <c r="F77" s="79">
        <f>F57/D57</f>
        <v>1.0425531914893618</v>
      </c>
      <c r="G77" s="79">
        <f>G57/H57</f>
        <v>2.1144278606965172</v>
      </c>
      <c r="H77" s="80">
        <f>H57/H57</f>
        <v>1</v>
      </c>
      <c r="I77" s="79">
        <f>I57/H57</f>
        <v>6.965174129353234E-2</v>
      </c>
      <c r="J77" s="79">
        <f>J57/H57</f>
        <v>0.30845771144278605</v>
      </c>
      <c r="K77" s="79">
        <f>K57/O57</f>
        <v>7.4468085106382975E-2</v>
      </c>
      <c r="L77" s="79">
        <f>L57/O57</f>
        <v>0.3161094224924012</v>
      </c>
      <c r="N77" s="79">
        <f>N57/O57</f>
        <v>7.5027355623100309</v>
      </c>
      <c r="O77" s="76">
        <f>O57/O57</f>
        <v>1</v>
      </c>
      <c r="P77" s="88">
        <f>P57/S57</f>
        <v>0.86842105263157898</v>
      </c>
      <c r="Q77" s="88">
        <f>Q57/S57</f>
        <v>0.72888953152111047</v>
      </c>
      <c r="R77" s="88">
        <f>R57/S57</f>
        <v>2.5592828224407171E-2</v>
      </c>
      <c r="S77" s="88">
        <f>S57/S57</f>
        <v>1</v>
      </c>
      <c r="T77" s="88">
        <f>T57/S57</f>
        <v>1.285425101214575</v>
      </c>
      <c r="U77" s="88">
        <f>U57/S57</f>
        <v>4.8293811451706185E-2</v>
      </c>
      <c r="V77" s="88">
        <f>V57/S57</f>
        <v>0.36697513013302485</v>
      </c>
      <c r="W77" s="79" t="e">
        <f>W57/AB57</f>
        <v>#DIV/0!</v>
      </c>
      <c r="X77" s="79" t="e">
        <f>X57/AB57</f>
        <v>#DIV/0!</v>
      </c>
      <c r="Y77" s="79" t="e">
        <f>Y57/AB57</f>
        <v>#DIV/0!</v>
      </c>
      <c r="Z77" s="88" t="e">
        <f>Z57/AB57</f>
        <v>#DIV/0!</v>
      </c>
      <c r="AA77" s="89" t="e">
        <f>AA57/AB57</f>
        <v>#DIV/0!</v>
      </c>
      <c r="AB77" s="76" t="e">
        <f>AB57/AB57</f>
        <v>#DIV/0!</v>
      </c>
      <c r="AC77" s="79">
        <f>AC57/AE57</f>
        <v>0.21951219512195122</v>
      </c>
      <c r="AD77" s="79">
        <f>AD57/AE57</f>
        <v>0</v>
      </c>
      <c r="AE77" s="76">
        <f>AE57/AE57</f>
        <v>1</v>
      </c>
      <c r="AF77" s="79">
        <f>AF57/AE57</f>
        <v>0.43902439024390244</v>
      </c>
      <c r="AG77" s="79">
        <f>AG57/AE57</f>
        <v>0</v>
      </c>
      <c r="AH77" s="79">
        <f>AH57/AE57</f>
        <v>20.317073170731707</v>
      </c>
      <c r="AI77" s="89">
        <f>AI57/AE57</f>
        <v>0.56097560975609762</v>
      </c>
      <c r="AJ77" s="80">
        <f>AJ57/AJ57</f>
        <v>1</v>
      </c>
      <c r="AK77" s="79"/>
      <c r="AL77" s="79">
        <f>AL57/AJ57</f>
        <v>1.0421189752496743E-2</v>
      </c>
      <c r="AM77" s="79"/>
      <c r="AN77" s="79">
        <f>AN57/AJ57</f>
        <v>2.1541467650890143</v>
      </c>
      <c r="AO77" s="79">
        <f>AO57/AJ57</f>
        <v>2.6052974381241857E-3</v>
      </c>
      <c r="AP77" s="92">
        <f>AP57/AJ57</f>
        <v>5.2105948762483714E-3</v>
      </c>
      <c r="AQ77" s="91">
        <f>AQ57/AJ57</f>
        <v>0.55058619192357794</v>
      </c>
      <c r="AR77" s="80">
        <f>AR57/AR57</f>
        <v>1</v>
      </c>
      <c r="AS77" s="79">
        <f>AS57/AR57</f>
        <v>8.9552238805970144E-2</v>
      </c>
      <c r="AT77" s="79">
        <f>AT57/AR57</f>
        <v>3.3582089552238807</v>
      </c>
      <c r="AU77" s="89">
        <f>AU57/AR57</f>
        <v>1.164179104477612</v>
      </c>
    </row>
    <row r="78" spans="1:48" ht="16" x14ac:dyDescent="0.2">
      <c r="A78" s="72" t="s">
        <v>33</v>
      </c>
      <c r="B78" s="70" t="s">
        <v>96</v>
      </c>
      <c r="C78" s="79">
        <f>C19/D19</f>
        <v>2.4174757281553396</v>
      </c>
      <c r="D78" s="80">
        <f>D19/D19</f>
        <v>1</v>
      </c>
      <c r="E78" s="79">
        <f>E19/D19</f>
        <v>7.8883495145631075E-2</v>
      </c>
      <c r="F78" s="79">
        <f>F19/D19</f>
        <v>0.98422330097087374</v>
      </c>
      <c r="G78" s="79">
        <f>G19/H19</f>
        <v>2.8247914183551845</v>
      </c>
      <c r="H78" s="80">
        <f>H19/H19</f>
        <v>1</v>
      </c>
      <c r="I78" s="79">
        <f>I19/H19</f>
        <v>9.8927294398092974E-2</v>
      </c>
      <c r="J78" s="79">
        <f>J19/H19</f>
        <v>0.25625744934445771</v>
      </c>
      <c r="K78" s="79">
        <f>K19/O19</f>
        <v>1.7470565894417017E-2</v>
      </c>
      <c r="L78" s="79">
        <f>L19/O19</f>
        <v>0.13938473224458792</v>
      </c>
      <c r="N78" s="79">
        <f>N19/O19</f>
        <v>7.1439422711735663</v>
      </c>
      <c r="O78" s="76">
        <f>O19/O19</f>
        <v>1</v>
      </c>
      <c r="P78" s="88">
        <f>P19/S19</f>
        <v>0.64444597955236249</v>
      </c>
      <c r="Q78" s="88">
        <f>Q19/S19</f>
        <v>0.64810721193699916</v>
      </c>
      <c r="R78" s="88">
        <f>R19/S19</f>
        <v>2.321083172147002E-2</v>
      </c>
      <c r="S78" s="88">
        <f>S19/S19</f>
        <v>1</v>
      </c>
      <c r="T78" s="88">
        <f>T19/S19</f>
        <v>0.83655705996131524</v>
      </c>
      <c r="U78" s="88">
        <f>U19/S19</f>
        <v>3.1293174910196189E-2</v>
      </c>
      <c r="V78" s="88">
        <f>V19/S19</f>
        <v>0.40591323570046972</v>
      </c>
      <c r="W78" s="79" t="e">
        <f>W19/AB19</f>
        <v>#DIV/0!</v>
      </c>
      <c r="X78" s="79" t="e">
        <f>X19/AB19</f>
        <v>#DIV/0!</v>
      </c>
      <c r="Y78" s="79" t="e">
        <f>Y19/AB19</f>
        <v>#DIV/0!</v>
      </c>
      <c r="Z78" s="88" t="e">
        <f>Z19/AB19</f>
        <v>#DIV/0!</v>
      </c>
      <c r="AA78" s="89" t="e">
        <f>AA19/AB19</f>
        <v>#DIV/0!</v>
      </c>
      <c r="AB78" s="76" t="e">
        <f>AB19/AB19</f>
        <v>#DIV/0!</v>
      </c>
      <c r="AC78" s="79">
        <f>AC19/AE19</f>
        <v>1.4407334643091027E-2</v>
      </c>
      <c r="AD78" s="79">
        <f>AD19/AE19</f>
        <v>2.6195153896529143E-3</v>
      </c>
      <c r="AE78" s="76">
        <f>AE19/AE19</f>
        <v>1</v>
      </c>
      <c r="AF78" s="79">
        <f>AF19/AE19</f>
        <v>5.9593975114603799E-2</v>
      </c>
      <c r="AG78" s="79">
        <f>AG19/AE19</f>
        <v>3.7982973149967257E-2</v>
      </c>
      <c r="AH78" s="79">
        <f>AH19/AE19</f>
        <v>2.6627373935821872</v>
      </c>
      <c r="AI78" s="89">
        <f>AI19/AE19</f>
        <v>0.19056974459724951</v>
      </c>
      <c r="AJ78" s="80">
        <f>AJ19/AJ19</f>
        <v>1</v>
      </c>
      <c r="AK78" s="79"/>
      <c r="AL78" s="79">
        <f>AL19/AJ19</f>
        <v>6.3964677912374049E-2</v>
      </c>
      <c r="AM78" s="79"/>
      <c r="AN78" s="79">
        <f>AN19/AJ19</f>
        <v>0.89018453526548169</v>
      </c>
      <c r="AO78" s="79">
        <f>AO19/AJ19</f>
        <v>3.3963545794180911E-3</v>
      </c>
      <c r="AP78" s="92">
        <f>AP19/AJ19</f>
        <v>1.3358994679044492E-2</v>
      </c>
      <c r="AQ78" s="91">
        <f>AQ19/AJ19</f>
        <v>0.50186799501867996</v>
      </c>
      <c r="AR78" s="80">
        <f>AR19/AR19</f>
        <v>1</v>
      </c>
      <c r="AS78" s="79">
        <f>AS19/AR19</f>
        <v>0.1723076923076923</v>
      </c>
      <c r="AT78" s="79">
        <f>AT19/AR19</f>
        <v>0.88307692307692309</v>
      </c>
      <c r="AU78" s="89">
        <f>AU19/AR19</f>
        <v>0.50153846153846149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</sheetData>
  <mergeCells count="11">
    <mergeCell ref="AJ1:AQ1"/>
    <mergeCell ref="AR1:AU1"/>
    <mergeCell ref="AV1:AV2"/>
    <mergeCell ref="AW63:AX63"/>
    <mergeCell ref="AW64:AX64"/>
    <mergeCell ref="P1:V1"/>
    <mergeCell ref="W1:AB1"/>
    <mergeCell ref="AC1:AI1"/>
    <mergeCell ref="C1:F1"/>
    <mergeCell ref="G1:J1"/>
    <mergeCell ref="K1:O1"/>
  </mergeCells>
  <hyperlinks>
    <hyperlink ref="AV1:AV2" r:id="rId1" display="GDP in Million US$ (nominal, 2021)" xr:uid="{057D03D9-5EA5-EF4A-9405-0B4EB458DE9A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B43E-9608-A744-9D6A-ABE0AA704292}">
  <dimension ref="A1:AX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7" width="7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</cols>
  <sheetData>
    <row r="1" spans="1:49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38"/>
      <c r="O1" s="138"/>
      <c r="P1" s="142" t="s">
        <v>115</v>
      </c>
      <c r="Q1" s="138"/>
      <c r="R1" s="138"/>
      <c r="S1" s="138"/>
      <c r="T1" s="138"/>
      <c r="U1" s="138"/>
      <c r="V1" s="139"/>
      <c r="W1" s="142" t="s">
        <v>116</v>
      </c>
      <c r="X1" s="138"/>
      <c r="Y1" s="138"/>
      <c r="Z1" s="138"/>
      <c r="AA1" s="138"/>
      <c r="AB1" s="139"/>
      <c r="AC1" s="138" t="s">
        <v>117</v>
      </c>
      <c r="AD1" s="138"/>
      <c r="AE1" s="138"/>
      <c r="AF1" s="138"/>
      <c r="AG1" s="138"/>
      <c r="AH1" s="138"/>
      <c r="AI1" s="139"/>
      <c r="AJ1" s="138" t="s">
        <v>118</v>
      </c>
      <c r="AK1" s="138"/>
      <c r="AL1" s="138"/>
      <c r="AM1" s="138"/>
      <c r="AN1" s="138"/>
      <c r="AO1" s="138"/>
      <c r="AP1" s="138"/>
      <c r="AQ1" s="139"/>
      <c r="AR1" s="138" t="s">
        <v>119</v>
      </c>
      <c r="AS1" s="138"/>
      <c r="AT1" s="138"/>
      <c r="AU1" s="138"/>
      <c r="AV1" s="144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69" t="s">
        <v>12</v>
      </c>
      <c r="B3" s="69" t="s">
        <v>13</v>
      </c>
      <c r="C3" s="102">
        <v>29</v>
      </c>
      <c r="D3" s="102">
        <v>5</v>
      </c>
      <c r="E3" s="102">
        <v>0</v>
      </c>
      <c r="F3" s="102">
        <v>16</v>
      </c>
      <c r="G3" s="102">
        <v>111</v>
      </c>
      <c r="H3" s="102">
        <v>37</v>
      </c>
      <c r="I3" s="102">
        <v>6</v>
      </c>
      <c r="J3" s="102">
        <v>7</v>
      </c>
      <c r="K3" s="102">
        <v>5</v>
      </c>
      <c r="L3" s="102">
        <v>17</v>
      </c>
      <c r="M3" s="102">
        <v>668</v>
      </c>
      <c r="N3" s="102">
        <f>M3*1.2</f>
        <v>801.6</v>
      </c>
      <c r="O3" s="102">
        <v>79</v>
      </c>
      <c r="P3" s="102">
        <v>589</v>
      </c>
      <c r="Q3" s="102">
        <v>258</v>
      </c>
      <c r="R3" s="102">
        <v>12</v>
      </c>
      <c r="S3" s="102">
        <v>1059</v>
      </c>
      <c r="T3" s="102">
        <v>807</v>
      </c>
      <c r="U3" s="102">
        <v>20</v>
      </c>
      <c r="V3" s="102">
        <v>341</v>
      </c>
      <c r="W3" s="102">
        <v>40</v>
      </c>
      <c r="X3" s="102">
        <v>3</v>
      </c>
      <c r="Y3" s="102">
        <v>233</v>
      </c>
      <c r="Z3" s="102">
        <v>415</v>
      </c>
      <c r="AA3" s="102">
        <v>2</v>
      </c>
      <c r="AB3" s="102">
        <v>255</v>
      </c>
      <c r="AC3" s="102">
        <v>0</v>
      </c>
      <c r="AD3" s="102">
        <v>0</v>
      </c>
      <c r="AE3" s="102">
        <v>24</v>
      </c>
      <c r="AF3" s="102">
        <v>7</v>
      </c>
      <c r="AG3" s="102">
        <v>0</v>
      </c>
      <c r="AH3" s="102">
        <v>180</v>
      </c>
      <c r="AI3" s="102">
        <v>13</v>
      </c>
      <c r="AJ3" s="102">
        <v>530</v>
      </c>
      <c r="AK3" s="102">
        <v>17</v>
      </c>
      <c r="AL3" s="102">
        <v>17</v>
      </c>
      <c r="AM3" s="102">
        <v>557</v>
      </c>
      <c r="AN3" s="102">
        <v>557</v>
      </c>
      <c r="AO3" s="102">
        <v>1</v>
      </c>
      <c r="AP3" s="102">
        <v>4</v>
      </c>
      <c r="AQ3" s="102">
        <v>139</v>
      </c>
      <c r="AR3" s="102">
        <v>26</v>
      </c>
      <c r="AS3" s="102">
        <v>1</v>
      </c>
      <c r="AT3" s="102">
        <v>108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47</v>
      </c>
      <c r="D4" s="102">
        <v>27</v>
      </c>
      <c r="E4" s="102">
        <v>0</v>
      </c>
      <c r="F4" s="102">
        <v>58</v>
      </c>
      <c r="G4" s="102">
        <v>179</v>
      </c>
      <c r="H4" s="102">
        <v>99</v>
      </c>
      <c r="I4" s="102">
        <v>0</v>
      </c>
      <c r="J4" s="102">
        <v>46</v>
      </c>
      <c r="K4" s="98">
        <v>21</v>
      </c>
      <c r="L4" s="98">
        <v>58</v>
      </c>
      <c r="M4" s="102">
        <v>1348</v>
      </c>
      <c r="N4" s="102">
        <f t="shared" ref="N4:N61" si="0">M4*1.2</f>
        <v>1617.6</v>
      </c>
      <c r="O4" s="98">
        <v>303</v>
      </c>
      <c r="P4" s="102">
        <v>1281</v>
      </c>
      <c r="Q4" s="102">
        <v>818</v>
      </c>
      <c r="R4" s="102">
        <v>65</v>
      </c>
      <c r="S4" s="102">
        <v>2026</v>
      </c>
      <c r="T4" s="102">
        <v>2329</v>
      </c>
      <c r="U4" s="102">
        <v>55</v>
      </c>
      <c r="V4" s="102">
        <v>886</v>
      </c>
      <c r="W4" s="102">
        <v>55</v>
      </c>
      <c r="X4" s="102">
        <v>9</v>
      </c>
      <c r="Y4" s="102">
        <v>213</v>
      </c>
      <c r="Z4" s="102">
        <v>469</v>
      </c>
      <c r="AA4" s="102">
        <v>7</v>
      </c>
      <c r="AB4" s="102">
        <v>401</v>
      </c>
      <c r="AC4" s="102">
        <v>2</v>
      </c>
      <c r="AD4" s="102">
        <v>0</v>
      </c>
      <c r="AE4" s="102">
        <v>46</v>
      </c>
      <c r="AF4" s="102">
        <v>14</v>
      </c>
      <c r="AG4" s="102">
        <v>0</v>
      </c>
      <c r="AH4" s="102">
        <v>343</v>
      </c>
      <c r="AI4" s="102">
        <v>14</v>
      </c>
      <c r="AJ4" s="102">
        <v>717</v>
      </c>
      <c r="AK4" s="102">
        <v>9</v>
      </c>
      <c r="AL4" s="102">
        <v>9</v>
      </c>
      <c r="AM4" s="102">
        <v>1369</v>
      </c>
      <c r="AN4" s="102">
        <v>1369</v>
      </c>
      <c r="AO4" s="102">
        <v>0</v>
      </c>
      <c r="AP4" s="102">
        <v>1</v>
      </c>
      <c r="AQ4" s="102">
        <v>298</v>
      </c>
      <c r="AR4" s="102">
        <v>64</v>
      </c>
      <c r="AS4" s="102">
        <v>2</v>
      </c>
      <c r="AT4" s="102">
        <v>165</v>
      </c>
      <c r="AU4" s="102">
        <v>49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89</v>
      </c>
      <c r="D5" s="102">
        <v>53</v>
      </c>
      <c r="E5" s="102">
        <v>4</v>
      </c>
      <c r="F5" s="102">
        <v>17</v>
      </c>
      <c r="G5" s="102">
        <v>148</v>
      </c>
      <c r="H5" s="102">
        <v>52</v>
      </c>
      <c r="I5" s="102">
        <v>0</v>
      </c>
      <c r="J5" s="102">
        <v>4</v>
      </c>
      <c r="K5" s="102">
        <v>7</v>
      </c>
      <c r="L5" s="102">
        <v>35</v>
      </c>
      <c r="M5" s="102">
        <v>1163</v>
      </c>
      <c r="N5" s="102">
        <f t="shared" si="0"/>
        <v>1395.6</v>
      </c>
      <c r="O5" s="102">
        <v>135</v>
      </c>
      <c r="P5" s="102">
        <v>1040</v>
      </c>
      <c r="Q5" s="102">
        <v>836</v>
      </c>
      <c r="R5" s="102">
        <v>17</v>
      </c>
      <c r="S5" s="102">
        <v>1147</v>
      </c>
      <c r="T5" s="102">
        <v>1000</v>
      </c>
      <c r="U5" s="102">
        <v>26</v>
      </c>
      <c r="V5" s="102">
        <v>584</v>
      </c>
      <c r="W5" s="102">
        <v>30</v>
      </c>
      <c r="X5" s="102">
        <v>1</v>
      </c>
      <c r="Y5" s="102">
        <v>108</v>
      </c>
      <c r="Z5" s="102">
        <v>311</v>
      </c>
      <c r="AA5" s="102">
        <v>11</v>
      </c>
      <c r="AB5" s="102">
        <v>292</v>
      </c>
      <c r="AC5" s="102">
        <v>0</v>
      </c>
      <c r="AD5" s="102">
        <v>0</v>
      </c>
      <c r="AE5" s="102">
        <v>112</v>
      </c>
      <c r="AF5" s="102">
        <v>5</v>
      </c>
      <c r="AG5" s="102">
        <v>1</v>
      </c>
      <c r="AH5" s="102">
        <v>215</v>
      </c>
      <c r="AI5" s="102">
        <v>19</v>
      </c>
      <c r="AJ5" s="102">
        <v>792</v>
      </c>
      <c r="AK5" s="102">
        <v>49</v>
      </c>
      <c r="AL5" s="102">
        <v>49</v>
      </c>
      <c r="AM5" s="102">
        <v>509</v>
      </c>
      <c r="AN5" s="102">
        <v>509</v>
      </c>
      <c r="AO5" s="102">
        <v>1</v>
      </c>
      <c r="AP5" s="102">
        <v>8</v>
      </c>
      <c r="AQ5" s="102">
        <v>247</v>
      </c>
      <c r="AR5" s="102">
        <v>26</v>
      </c>
      <c r="AS5" s="102">
        <v>7</v>
      </c>
      <c r="AT5" s="102">
        <v>38</v>
      </c>
      <c r="AU5" s="102">
        <v>32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0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1</v>
      </c>
      <c r="K6" s="102">
        <v>0</v>
      </c>
      <c r="L6" s="102">
        <v>0</v>
      </c>
      <c r="M6" s="102">
        <v>9</v>
      </c>
      <c r="N6" s="102">
        <f t="shared" si="0"/>
        <v>10.799999999999999</v>
      </c>
      <c r="O6" s="102">
        <v>1</v>
      </c>
      <c r="P6" s="102">
        <v>18</v>
      </c>
      <c r="Q6" s="102">
        <v>4</v>
      </c>
      <c r="R6" s="102">
        <v>0</v>
      </c>
      <c r="S6" s="102">
        <v>30</v>
      </c>
      <c r="T6" s="102">
        <v>18</v>
      </c>
      <c r="U6" s="102">
        <v>0</v>
      </c>
      <c r="V6" s="102">
        <v>1</v>
      </c>
      <c r="W6" s="102">
        <v>0</v>
      </c>
      <c r="X6" s="102">
        <v>0</v>
      </c>
      <c r="Y6" s="102">
        <v>14</v>
      </c>
      <c r="Z6" s="102">
        <v>4</v>
      </c>
      <c r="AA6" s="102">
        <v>0</v>
      </c>
      <c r="AB6" s="102">
        <v>6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1</v>
      </c>
      <c r="AI6" s="102">
        <v>0</v>
      </c>
      <c r="AJ6" s="102">
        <v>11</v>
      </c>
      <c r="AK6" s="102">
        <v>1</v>
      </c>
      <c r="AL6" s="102">
        <v>1</v>
      </c>
      <c r="AM6" s="102">
        <v>15</v>
      </c>
      <c r="AN6" s="102">
        <v>15</v>
      </c>
      <c r="AO6" s="102">
        <v>0</v>
      </c>
      <c r="AP6" s="102">
        <v>0</v>
      </c>
      <c r="AQ6" s="102">
        <v>0</v>
      </c>
      <c r="AR6" s="102">
        <v>2</v>
      </c>
      <c r="AS6" s="102">
        <v>0</v>
      </c>
      <c r="AT6" s="102">
        <v>5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113</v>
      </c>
      <c r="D7" s="102">
        <v>148</v>
      </c>
      <c r="E7" s="102">
        <v>5</v>
      </c>
      <c r="F7" s="102">
        <v>45</v>
      </c>
      <c r="G7" s="102">
        <v>353</v>
      </c>
      <c r="H7" s="102">
        <v>85</v>
      </c>
      <c r="I7" s="102">
        <v>0</v>
      </c>
      <c r="J7" s="102">
        <v>36</v>
      </c>
      <c r="K7" s="102">
        <v>6</v>
      </c>
      <c r="L7" s="102">
        <v>73</v>
      </c>
      <c r="M7" s="102">
        <v>1414</v>
      </c>
      <c r="N7" s="102">
        <f t="shared" si="0"/>
        <v>1696.8</v>
      </c>
      <c r="O7" s="102">
        <v>94</v>
      </c>
      <c r="P7" s="102">
        <v>1286</v>
      </c>
      <c r="Q7" s="102">
        <v>704</v>
      </c>
      <c r="R7" s="102">
        <v>21</v>
      </c>
      <c r="S7" s="102">
        <v>1722</v>
      </c>
      <c r="T7" s="102">
        <v>1883</v>
      </c>
      <c r="U7" s="102">
        <v>124</v>
      </c>
      <c r="V7" s="102">
        <v>633</v>
      </c>
      <c r="W7" s="102">
        <v>44</v>
      </c>
      <c r="X7" s="102">
        <v>10</v>
      </c>
      <c r="Y7" s="102">
        <v>258</v>
      </c>
      <c r="Z7" s="102">
        <v>512</v>
      </c>
      <c r="AA7" s="102">
        <v>16</v>
      </c>
      <c r="AB7" s="102">
        <v>393</v>
      </c>
      <c r="AC7" s="102">
        <v>1</v>
      </c>
      <c r="AD7" s="102">
        <v>1</v>
      </c>
      <c r="AE7" s="102">
        <v>108</v>
      </c>
      <c r="AF7" s="102">
        <v>4</v>
      </c>
      <c r="AG7" s="102">
        <v>0</v>
      </c>
      <c r="AH7" s="102">
        <v>396</v>
      </c>
      <c r="AI7" s="102">
        <v>11</v>
      </c>
      <c r="AJ7" s="102">
        <v>1247</v>
      </c>
      <c r="AK7" s="102">
        <v>49</v>
      </c>
      <c r="AL7" s="102">
        <v>49</v>
      </c>
      <c r="AM7" s="102">
        <v>821</v>
      </c>
      <c r="AN7" s="102">
        <v>821</v>
      </c>
      <c r="AO7" s="102">
        <v>10</v>
      </c>
      <c r="AP7" s="102">
        <v>30</v>
      </c>
      <c r="AQ7" s="102">
        <v>80</v>
      </c>
      <c r="AR7" s="102">
        <v>36</v>
      </c>
      <c r="AS7" s="102">
        <v>5</v>
      </c>
      <c r="AT7" s="102">
        <v>108</v>
      </c>
      <c r="AU7" s="102">
        <v>60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95</v>
      </c>
      <c r="D8" s="102">
        <v>29</v>
      </c>
      <c r="E8" s="102">
        <v>13</v>
      </c>
      <c r="F8" s="102">
        <v>76</v>
      </c>
      <c r="G8" s="102">
        <v>341</v>
      </c>
      <c r="H8" s="102">
        <v>109</v>
      </c>
      <c r="I8" s="102">
        <v>1</v>
      </c>
      <c r="J8" s="102">
        <v>34</v>
      </c>
      <c r="K8" s="102">
        <v>45</v>
      </c>
      <c r="L8" s="102">
        <v>74</v>
      </c>
      <c r="M8" s="102">
        <v>2843</v>
      </c>
      <c r="N8" s="102">
        <f t="shared" si="0"/>
        <v>3411.6</v>
      </c>
      <c r="O8" s="102">
        <v>482</v>
      </c>
      <c r="P8" s="102">
        <v>1746</v>
      </c>
      <c r="Q8" s="102">
        <v>849</v>
      </c>
      <c r="R8" s="102">
        <v>49</v>
      </c>
      <c r="S8" s="102">
        <v>3973</v>
      </c>
      <c r="T8" s="102">
        <v>4060</v>
      </c>
      <c r="U8" s="102">
        <v>66</v>
      </c>
      <c r="V8" s="102">
        <v>1223</v>
      </c>
      <c r="W8" s="102">
        <v>110</v>
      </c>
      <c r="X8" s="102">
        <v>8</v>
      </c>
      <c r="Y8" s="102">
        <v>906</v>
      </c>
      <c r="Z8" s="102">
        <v>1589</v>
      </c>
      <c r="AA8" s="102">
        <v>22</v>
      </c>
      <c r="AB8" s="102">
        <v>1181</v>
      </c>
      <c r="AC8" s="102">
        <v>3</v>
      </c>
      <c r="AD8" s="102">
        <v>0</v>
      </c>
      <c r="AE8" s="102">
        <v>155</v>
      </c>
      <c r="AF8" s="102">
        <v>26</v>
      </c>
      <c r="AG8" s="102">
        <v>3</v>
      </c>
      <c r="AH8" s="102">
        <v>958</v>
      </c>
      <c r="AI8" s="102">
        <v>60</v>
      </c>
      <c r="AJ8" s="102">
        <v>2165</v>
      </c>
      <c r="AK8" s="102">
        <v>170</v>
      </c>
      <c r="AL8" s="102">
        <v>170</v>
      </c>
      <c r="AM8" s="102">
        <v>2267</v>
      </c>
      <c r="AN8" s="102">
        <v>2267</v>
      </c>
      <c r="AO8" s="102">
        <v>8</v>
      </c>
      <c r="AP8" s="102">
        <v>3</v>
      </c>
      <c r="AQ8" s="102">
        <v>546</v>
      </c>
      <c r="AR8" s="102">
        <v>331</v>
      </c>
      <c r="AS8" s="102">
        <v>8</v>
      </c>
      <c r="AT8" s="102">
        <v>483</v>
      </c>
      <c r="AU8" s="102">
        <v>64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312</v>
      </c>
      <c r="D9" s="102">
        <v>105</v>
      </c>
      <c r="E9" s="102">
        <v>19</v>
      </c>
      <c r="F9" s="102">
        <v>116</v>
      </c>
      <c r="G9" s="102">
        <v>484</v>
      </c>
      <c r="H9" s="102">
        <v>184</v>
      </c>
      <c r="I9" s="102">
        <v>2</v>
      </c>
      <c r="J9" s="102">
        <v>111</v>
      </c>
      <c r="K9" s="102">
        <v>24</v>
      </c>
      <c r="L9" s="102">
        <v>150</v>
      </c>
      <c r="M9" s="102">
        <v>3262</v>
      </c>
      <c r="N9" s="102">
        <f t="shared" si="0"/>
        <v>3914.3999999999996</v>
      </c>
      <c r="O9" s="102">
        <v>403</v>
      </c>
      <c r="P9" s="102">
        <v>3181</v>
      </c>
      <c r="Q9" s="102">
        <v>3321</v>
      </c>
      <c r="R9" s="102">
        <v>128</v>
      </c>
      <c r="S9" s="102">
        <v>4418</v>
      </c>
      <c r="T9" s="102">
        <v>6209</v>
      </c>
      <c r="U9" s="102">
        <v>141</v>
      </c>
      <c r="V9" s="102">
        <v>1422</v>
      </c>
      <c r="W9" s="102">
        <v>237</v>
      </c>
      <c r="X9" s="102">
        <v>18</v>
      </c>
      <c r="Y9" s="102">
        <v>786</v>
      </c>
      <c r="Z9" s="102">
        <v>1478</v>
      </c>
      <c r="AA9" s="102">
        <v>27</v>
      </c>
      <c r="AB9" s="102">
        <v>1286</v>
      </c>
      <c r="AC9" s="102">
        <v>8</v>
      </c>
      <c r="AD9" s="102">
        <v>1</v>
      </c>
      <c r="AE9" s="102">
        <v>69</v>
      </c>
      <c r="AF9" s="102">
        <v>14</v>
      </c>
      <c r="AG9" s="102">
        <v>0</v>
      </c>
      <c r="AH9" s="102">
        <v>671</v>
      </c>
      <c r="AI9" s="102">
        <v>26</v>
      </c>
      <c r="AJ9" s="102">
        <v>1823</v>
      </c>
      <c r="AK9" s="102">
        <v>44</v>
      </c>
      <c r="AL9" s="102">
        <v>44</v>
      </c>
      <c r="AM9" s="102">
        <v>2621</v>
      </c>
      <c r="AN9" s="102">
        <v>2621</v>
      </c>
      <c r="AO9" s="102">
        <v>9</v>
      </c>
      <c r="AP9" s="102">
        <v>4</v>
      </c>
      <c r="AQ9" s="102">
        <v>150</v>
      </c>
      <c r="AR9" s="102">
        <v>96</v>
      </c>
      <c r="AS9" s="102">
        <v>7</v>
      </c>
      <c r="AT9" s="102">
        <v>323</v>
      </c>
      <c r="AU9" s="102">
        <v>90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10</v>
      </c>
      <c r="D10" s="102">
        <v>2</v>
      </c>
      <c r="E10" s="102">
        <v>1</v>
      </c>
      <c r="F10" s="102">
        <v>1</v>
      </c>
      <c r="G10" s="102">
        <v>14</v>
      </c>
      <c r="H10" s="102">
        <v>6</v>
      </c>
      <c r="I10" s="102">
        <v>0</v>
      </c>
      <c r="J10" s="102">
        <v>3</v>
      </c>
      <c r="K10" s="102">
        <v>2</v>
      </c>
      <c r="L10" s="102">
        <v>0</v>
      </c>
      <c r="M10" s="102">
        <v>140</v>
      </c>
      <c r="N10" s="102">
        <f t="shared" si="0"/>
        <v>168</v>
      </c>
      <c r="O10" s="102">
        <v>15</v>
      </c>
      <c r="P10" s="102">
        <v>56</v>
      </c>
      <c r="Q10" s="102">
        <v>59</v>
      </c>
      <c r="R10" s="102">
        <v>3</v>
      </c>
      <c r="S10" s="102">
        <v>158</v>
      </c>
      <c r="T10" s="102">
        <v>206</v>
      </c>
      <c r="U10" s="102">
        <v>7</v>
      </c>
      <c r="V10" s="102">
        <v>55</v>
      </c>
      <c r="W10" s="102">
        <v>7</v>
      </c>
      <c r="X10" s="102">
        <v>1</v>
      </c>
      <c r="Y10" s="102">
        <v>22</v>
      </c>
      <c r="Z10" s="102">
        <v>58</v>
      </c>
      <c r="AA10" s="102">
        <v>7</v>
      </c>
      <c r="AB10" s="102">
        <v>58</v>
      </c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41</v>
      </c>
      <c r="AI10" s="102">
        <v>5</v>
      </c>
      <c r="AJ10" s="102">
        <v>128</v>
      </c>
      <c r="AK10" s="102">
        <v>5</v>
      </c>
      <c r="AL10" s="102">
        <v>5</v>
      </c>
      <c r="AM10" s="102">
        <v>128</v>
      </c>
      <c r="AN10" s="102">
        <v>128</v>
      </c>
      <c r="AO10" s="102">
        <v>0</v>
      </c>
      <c r="AP10" s="102">
        <v>0</v>
      </c>
      <c r="AQ10" s="102">
        <v>16</v>
      </c>
      <c r="AR10" s="102">
        <v>5</v>
      </c>
      <c r="AS10" s="102">
        <v>0</v>
      </c>
      <c r="AT10" s="102">
        <v>25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13</v>
      </c>
      <c r="D11" s="102">
        <v>3</v>
      </c>
      <c r="E11" s="102">
        <v>3</v>
      </c>
      <c r="F11" s="102">
        <v>6</v>
      </c>
      <c r="G11" s="102">
        <v>35</v>
      </c>
      <c r="H11" s="102">
        <v>12</v>
      </c>
      <c r="I11" s="102">
        <v>0</v>
      </c>
      <c r="J11" s="102">
        <v>29</v>
      </c>
      <c r="K11" s="102">
        <v>9</v>
      </c>
      <c r="L11" s="102">
        <v>14</v>
      </c>
      <c r="M11" s="102">
        <v>533</v>
      </c>
      <c r="N11" s="102">
        <f t="shared" si="0"/>
        <v>639.6</v>
      </c>
      <c r="O11" s="102">
        <v>58</v>
      </c>
      <c r="P11" s="102">
        <v>267</v>
      </c>
      <c r="Q11" s="102">
        <v>169</v>
      </c>
      <c r="R11" s="102">
        <v>17</v>
      </c>
      <c r="S11" s="102">
        <v>716</v>
      </c>
      <c r="T11" s="102">
        <v>751</v>
      </c>
      <c r="U11" s="102">
        <v>18</v>
      </c>
      <c r="V11" s="102">
        <v>165</v>
      </c>
      <c r="W11" s="102">
        <v>15</v>
      </c>
      <c r="X11" s="102">
        <v>5</v>
      </c>
      <c r="Y11" s="102">
        <v>81</v>
      </c>
      <c r="Z11" s="102">
        <v>290</v>
      </c>
      <c r="AA11" s="102">
        <v>2</v>
      </c>
      <c r="AB11" s="102">
        <v>213</v>
      </c>
      <c r="AC11" s="102">
        <v>0</v>
      </c>
      <c r="AD11" s="102">
        <v>0</v>
      </c>
      <c r="AE11" s="102">
        <v>14</v>
      </c>
      <c r="AF11" s="102">
        <v>4</v>
      </c>
      <c r="AG11" s="102">
        <v>0</v>
      </c>
      <c r="AH11" s="102">
        <v>78</v>
      </c>
      <c r="AI11" s="102">
        <v>5</v>
      </c>
      <c r="AJ11" s="102">
        <v>390</v>
      </c>
      <c r="AK11" s="102">
        <v>11</v>
      </c>
      <c r="AL11" s="102">
        <v>11</v>
      </c>
      <c r="AM11" s="102">
        <v>527</v>
      </c>
      <c r="AN11" s="102">
        <v>527</v>
      </c>
      <c r="AO11" s="102">
        <v>0</v>
      </c>
      <c r="AP11" s="102">
        <v>1</v>
      </c>
      <c r="AQ11" s="102">
        <v>92</v>
      </c>
      <c r="AR11" s="102">
        <v>38</v>
      </c>
      <c r="AS11" s="102">
        <v>1</v>
      </c>
      <c r="AT11" s="102">
        <v>102</v>
      </c>
      <c r="AU11" s="102">
        <v>14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7</v>
      </c>
      <c r="D12" s="102">
        <v>0</v>
      </c>
      <c r="E12" s="102">
        <v>0</v>
      </c>
      <c r="F12" s="102">
        <v>5</v>
      </c>
      <c r="G12" s="102">
        <v>16</v>
      </c>
      <c r="H12" s="102">
        <v>14</v>
      </c>
      <c r="I12" s="102">
        <v>1</v>
      </c>
      <c r="J12" s="102">
        <v>8</v>
      </c>
      <c r="K12" s="102">
        <v>2</v>
      </c>
      <c r="L12" s="102">
        <v>14</v>
      </c>
      <c r="M12" s="102">
        <v>193</v>
      </c>
      <c r="N12" s="102">
        <f t="shared" si="0"/>
        <v>231.6</v>
      </c>
      <c r="O12" s="102">
        <v>26</v>
      </c>
      <c r="P12" s="102">
        <v>139</v>
      </c>
      <c r="Q12" s="102">
        <v>68</v>
      </c>
      <c r="R12" s="102">
        <v>8</v>
      </c>
      <c r="S12" s="102">
        <v>281</v>
      </c>
      <c r="T12" s="102">
        <v>347</v>
      </c>
      <c r="U12" s="102">
        <v>4</v>
      </c>
      <c r="V12" s="102">
        <v>59</v>
      </c>
      <c r="W12" s="102">
        <v>3</v>
      </c>
      <c r="X12" s="102">
        <v>0</v>
      </c>
      <c r="Y12" s="102">
        <v>44</v>
      </c>
      <c r="Z12" s="102">
        <v>64</v>
      </c>
      <c r="AA12" s="102">
        <v>0</v>
      </c>
      <c r="AB12" s="102">
        <v>58</v>
      </c>
      <c r="AC12" s="102">
        <v>2</v>
      </c>
      <c r="AD12" s="102">
        <v>0</v>
      </c>
      <c r="AE12" s="102">
        <v>2</v>
      </c>
      <c r="AF12" s="102">
        <v>3</v>
      </c>
      <c r="AG12" s="102">
        <v>0</v>
      </c>
      <c r="AH12" s="102">
        <v>37</v>
      </c>
      <c r="AI12" s="102">
        <v>2</v>
      </c>
      <c r="AJ12" s="102">
        <v>124</v>
      </c>
      <c r="AK12" s="102">
        <v>2</v>
      </c>
      <c r="AL12" s="102">
        <v>2</v>
      </c>
      <c r="AM12" s="102">
        <v>178</v>
      </c>
      <c r="AN12" s="102">
        <v>178</v>
      </c>
      <c r="AO12" s="102">
        <v>2</v>
      </c>
      <c r="AP12" s="102">
        <v>0</v>
      </c>
      <c r="AQ12" s="102">
        <v>38</v>
      </c>
      <c r="AR12" s="102">
        <v>9</v>
      </c>
      <c r="AS12" s="102">
        <v>0</v>
      </c>
      <c r="AT12" s="102">
        <v>24</v>
      </c>
      <c r="AU12" s="102">
        <v>8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76</v>
      </c>
      <c r="D13" s="102">
        <v>54</v>
      </c>
      <c r="E13" s="102">
        <v>8</v>
      </c>
      <c r="F13" s="102">
        <v>33</v>
      </c>
      <c r="G13" s="102">
        <v>231</v>
      </c>
      <c r="H13" s="102">
        <v>97</v>
      </c>
      <c r="I13" s="102">
        <v>3</v>
      </c>
      <c r="J13" s="102">
        <v>29</v>
      </c>
      <c r="K13" s="102">
        <v>12</v>
      </c>
      <c r="L13" s="102">
        <v>58</v>
      </c>
      <c r="M13" s="102">
        <v>1046</v>
      </c>
      <c r="N13" s="102">
        <f t="shared" si="0"/>
        <v>1255.2</v>
      </c>
      <c r="O13" s="102">
        <v>197</v>
      </c>
      <c r="P13" s="102">
        <v>1019</v>
      </c>
      <c r="Q13" s="102">
        <v>879</v>
      </c>
      <c r="R13" s="102">
        <v>34</v>
      </c>
      <c r="S13" s="102">
        <v>1072</v>
      </c>
      <c r="T13" s="102">
        <v>1334</v>
      </c>
      <c r="U13" s="102">
        <v>49</v>
      </c>
      <c r="V13" s="102">
        <v>545</v>
      </c>
      <c r="W13" s="102">
        <v>55</v>
      </c>
      <c r="X13" s="102">
        <v>17</v>
      </c>
      <c r="Y13" s="102">
        <v>229</v>
      </c>
      <c r="Z13" s="102">
        <v>460</v>
      </c>
      <c r="AA13" s="102">
        <v>7</v>
      </c>
      <c r="AB13" s="102">
        <v>469</v>
      </c>
      <c r="AC13" s="102">
        <v>6</v>
      </c>
      <c r="AD13" s="102">
        <v>0</v>
      </c>
      <c r="AE13" s="102">
        <v>117</v>
      </c>
      <c r="AF13" s="102">
        <v>14</v>
      </c>
      <c r="AG13" s="102">
        <v>0</v>
      </c>
      <c r="AH13" s="102">
        <v>335</v>
      </c>
      <c r="AI13" s="102">
        <v>5</v>
      </c>
      <c r="AJ13" s="102">
        <v>597</v>
      </c>
      <c r="AK13" s="102">
        <v>38</v>
      </c>
      <c r="AL13" s="102">
        <v>38</v>
      </c>
      <c r="AM13" s="102">
        <v>853</v>
      </c>
      <c r="AN13" s="102">
        <v>853</v>
      </c>
      <c r="AO13" s="102">
        <v>2</v>
      </c>
      <c r="AP13" s="102">
        <v>15</v>
      </c>
      <c r="AQ13" s="102">
        <v>290</v>
      </c>
      <c r="AR13" s="102">
        <v>13</v>
      </c>
      <c r="AS13" s="102">
        <v>3</v>
      </c>
      <c r="AT13" s="102">
        <v>100</v>
      </c>
      <c r="AU13" s="102">
        <v>33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17</v>
      </c>
      <c r="D14" s="102">
        <v>17</v>
      </c>
      <c r="E14" s="102">
        <v>0</v>
      </c>
      <c r="F14" s="102">
        <v>17</v>
      </c>
      <c r="G14" s="102">
        <v>40</v>
      </c>
      <c r="H14" s="102">
        <v>15</v>
      </c>
      <c r="I14" s="102">
        <v>7</v>
      </c>
      <c r="J14" s="102">
        <v>5</v>
      </c>
      <c r="K14" s="102">
        <v>0</v>
      </c>
      <c r="L14" s="102">
        <v>14</v>
      </c>
      <c r="M14" s="102">
        <v>233</v>
      </c>
      <c r="N14" s="102">
        <f t="shared" si="0"/>
        <v>279.59999999999997</v>
      </c>
      <c r="O14" s="102">
        <v>62</v>
      </c>
      <c r="P14" s="102">
        <v>357</v>
      </c>
      <c r="Q14" s="102">
        <v>156</v>
      </c>
      <c r="R14" s="102">
        <v>25</v>
      </c>
      <c r="S14" s="102">
        <v>283</v>
      </c>
      <c r="T14" s="102">
        <v>379</v>
      </c>
      <c r="U14" s="102">
        <v>15</v>
      </c>
      <c r="V14" s="102">
        <v>238</v>
      </c>
      <c r="W14" s="102">
        <v>17</v>
      </c>
      <c r="X14" s="102">
        <v>3</v>
      </c>
      <c r="Y14" s="102">
        <v>57</v>
      </c>
      <c r="Z14" s="102">
        <v>105</v>
      </c>
      <c r="AA14" s="102">
        <v>1</v>
      </c>
      <c r="AB14" s="102">
        <v>107</v>
      </c>
      <c r="AC14" s="102">
        <v>0</v>
      </c>
      <c r="AD14" s="102">
        <v>1</v>
      </c>
      <c r="AE14" s="102">
        <v>5</v>
      </c>
      <c r="AF14" s="102">
        <v>6</v>
      </c>
      <c r="AG14" s="102">
        <v>0</v>
      </c>
      <c r="AH14" s="102">
        <v>61</v>
      </c>
      <c r="AI14" s="102">
        <v>1</v>
      </c>
      <c r="AJ14" s="102">
        <v>155</v>
      </c>
      <c r="AK14" s="102">
        <v>0</v>
      </c>
      <c r="AL14" s="102">
        <v>0</v>
      </c>
      <c r="AM14" s="102">
        <v>267</v>
      </c>
      <c r="AN14" s="102">
        <v>267</v>
      </c>
      <c r="AO14" s="102">
        <v>0</v>
      </c>
      <c r="AP14" s="102">
        <v>0</v>
      </c>
      <c r="AQ14" s="102">
        <v>106</v>
      </c>
      <c r="AR14" s="102">
        <v>15</v>
      </c>
      <c r="AS14" s="102">
        <v>0</v>
      </c>
      <c r="AT14" s="102">
        <v>50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3</v>
      </c>
      <c r="G15" s="102">
        <v>6</v>
      </c>
      <c r="H15" s="102">
        <v>1</v>
      </c>
      <c r="I15" s="102">
        <v>0</v>
      </c>
      <c r="J15" s="102">
        <v>2</v>
      </c>
      <c r="K15" s="102">
        <v>5</v>
      </c>
      <c r="L15" s="102">
        <v>2</v>
      </c>
      <c r="M15" s="102">
        <v>113</v>
      </c>
      <c r="N15" s="102">
        <f t="shared" si="0"/>
        <v>135.6</v>
      </c>
      <c r="O15" s="102">
        <v>5</v>
      </c>
      <c r="P15" s="102">
        <v>59</v>
      </c>
      <c r="Q15" s="102">
        <v>25</v>
      </c>
      <c r="R15" s="102">
        <v>4</v>
      </c>
      <c r="S15" s="102">
        <v>192</v>
      </c>
      <c r="T15" s="102">
        <v>148</v>
      </c>
      <c r="U15" s="102">
        <v>6</v>
      </c>
      <c r="V15" s="102">
        <v>15</v>
      </c>
      <c r="W15" s="102">
        <v>0</v>
      </c>
      <c r="X15" s="102">
        <v>0</v>
      </c>
      <c r="Y15" s="102">
        <v>4</v>
      </c>
      <c r="Z15" s="102">
        <v>85</v>
      </c>
      <c r="AA15" s="102">
        <v>0</v>
      </c>
      <c r="AB15" s="102">
        <v>46</v>
      </c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17</v>
      </c>
      <c r="AI15" s="102">
        <v>4</v>
      </c>
      <c r="AJ15" s="102">
        <v>135</v>
      </c>
      <c r="AK15" s="102">
        <v>4</v>
      </c>
      <c r="AL15" s="102">
        <v>4</v>
      </c>
      <c r="AM15" s="102">
        <v>127</v>
      </c>
      <c r="AN15" s="102">
        <v>127</v>
      </c>
      <c r="AO15" s="102">
        <v>2</v>
      </c>
      <c r="AP15" s="102">
        <v>0</v>
      </c>
      <c r="AQ15" s="102">
        <v>24</v>
      </c>
      <c r="AR15" s="102">
        <v>11</v>
      </c>
      <c r="AS15" s="102">
        <v>0</v>
      </c>
      <c r="AT15" s="102">
        <v>18</v>
      </c>
      <c r="AU15" s="102">
        <v>5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20</v>
      </c>
      <c r="D16" s="102">
        <v>4</v>
      </c>
      <c r="E16" s="102">
        <v>1</v>
      </c>
      <c r="F16" s="102">
        <v>5</v>
      </c>
      <c r="G16" s="102">
        <v>24</v>
      </c>
      <c r="H16" s="102">
        <v>12</v>
      </c>
      <c r="I16" s="102">
        <v>0</v>
      </c>
      <c r="J16" s="102">
        <v>9</v>
      </c>
      <c r="K16" s="102">
        <v>2</v>
      </c>
      <c r="L16" s="102">
        <v>7</v>
      </c>
      <c r="M16" s="102">
        <v>248</v>
      </c>
      <c r="N16" s="102">
        <f t="shared" si="0"/>
        <v>297.59999999999997</v>
      </c>
      <c r="O16" s="102">
        <v>37</v>
      </c>
      <c r="P16" s="102">
        <v>204</v>
      </c>
      <c r="Q16" s="102">
        <v>167</v>
      </c>
      <c r="R16" s="102">
        <v>10</v>
      </c>
      <c r="S16" s="102">
        <v>415</v>
      </c>
      <c r="T16" s="102">
        <v>408</v>
      </c>
      <c r="U16" s="102">
        <v>6</v>
      </c>
      <c r="V16" s="102">
        <v>80</v>
      </c>
      <c r="W16" s="102">
        <v>18</v>
      </c>
      <c r="X16" s="102">
        <v>5</v>
      </c>
      <c r="Y16" s="102">
        <v>94</v>
      </c>
      <c r="Z16" s="102">
        <v>163</v>
      </c>
      <c r="AA16" s="102">
        <v>4</v>
      </c>
      <c r="AB16" s="102">
        <v>94</v>
      </c>
      <c r="AC16" s="102">
        <v>0</v>
      </c>
      <c r="AD16" s="102">
        <v>0</v>
      </c>
      <c r="AE16" s="102">
        <v>11</v>
      </c>
      <c r="AF16" s="102">
        <v>3</v>
      </c>
      <c r="AG16" s="102">
        <v>0</v>
      </c>
      <c r="AH16" s="102">
        <v>56</v>
      </c>
      <c r="AI16" s="102">
        <v>2</v>
      </c>
      <c r="AJ16" s="102">
        <v>169</v>
      </c>
      <c r="AK16" s="102">
        <v>11</v>
      </c>
      <c r="AL16" s="102">
        <v>11</v>
      </c>
      <c r="AM16" s="102">
        <v>146</v>
      </c>
      <c r="AN16" s="102">
        <v>146</v>
      </c>
      <c r="AO16" s="102">
        <v>0</v>
      </c>
      <c r="AP16" s="102">
        <v>1</v>
      </c>
      <c r="AQ16" s="102">
        <v>44</v>
      </c>
      <c r="AR16" s="102">
        <v>27</v>
      </c>
      <c r="AS16" s="102">
        <v>0</v>
      </c>
      <c r="AT16" s="102">
        <v>24</v>
      </c>
      <c r="AU16" s="102">
        <v>6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16</v>
      </c>
      <c r="D17" s="102">
        <v>0</v>
      </c>
      <c r="E17" s="102">
        <v>0</v>
      </c>
      <c r="F17" s="102">
        <v>1</v>
      </c>
      <c r="G17" s="102">
        <v>12</v>
      </c>
      <c r="H17" s="102">
        <v>9</v>
      </c>
      <c r="I17" s="102">
        <v>5</v>
      </c>
      <c r="J17" s="102">
        <v>0</v>
      </c>
      <c r="K17" s="102">
        <v>29</v>
      </c>
      <c r="L17" s="102">
        <v>13</v>
      </c>
      <c r="M17" s="102">
        <v>194</v>
      </c>
      <c r="N17" s="102">
        <f t="shared" si="0"/>
        <v>232.79999999999998</v>
      </c>
      <c r="O17" s="102">
        <v>70</v>
      </c>
      <c r="P17" s="102">
        <v>229</v>
      </c>
      <c r="Q17" s="102">
        <v>261</v>
      </c>
      <c r="R17" s="102">
        <v>16</v>
      </c>
      <c r="S17" s="102">
        <v>285</v>
      </c>
      <c r="T17" s="102">
        <v>452</v>
      </c>
      <c r="U17" s="102">
        <v>19</v>
      </c>
      <c r="V17" s="102">
        <v>212</v>
      </c>
      <c r="W17" s="102">
        <v>11</v>
      </c>
      <c r="X17" s="102">
        <v>0</v>
      </c>
      <c r="Y17" s="102">
        <v>48</v>
      </c>
      <c r="Z17" s="102">
        <v>48</v>
      </c>
      <c r="AA17" s="102">
        <v>1</v>
      </c>
      <c r="AB17" s="102">
        <v>111</v>
      </c>
      <c r="AC17" s="102">
        <v>0</v>
      </c>
      <c r="AD17" s="102">
        <v>0</v>
      </c>
      <c r="AE17" s="102">
        <v>2</v>
      </c>
      <c r="AF17" s="102">
        <v>2</v>
      </c>
      <c r="AG17" s="102">
        <v>0</v>
      </c>
      <c r="AH17" s="102">
        <v>27</v>
      </c>
      <c r="AI17" s="102">
        <v>12</v>
      </c>
      <c r="AJ17" s="102">
        <v>138</v>
      </c>
      <c r="AK17" s="102">
        <v>0</v>
      </c>
      <c r="AL17" s="102">
        <v>0</v>
      </c>
      <c r="AM17" s="102">
        <v>311</v>
      </c>
      <c r="AN17" s="102">
        <v>311</v>
      </c>
      <c r="AO17" s="102">
        <v>0</v>
      </c>
      <c r="AP17" s="102">
        <v>7</v>
      </c>
      <c r="AQ17" s="102">
        <v>108</v>
      </c>
      <c r="AR17" s="102">
        <v>21</v>
      </c>
      <c r="AS17" s="102">
        <v>0</v>
      </c>
      <c r="AT17" s="102">
        <v>37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832</v>
      </c>
      <c r="D18" s="102">
        <v>391</v>
      </c>
      <c r="E18" s="102">
        <v>43</v>
      </c>
      <c r="F18" s="102">
        <v>272</v>
      </c>
      <c r="G18" s="102">
        <v>1557</v>
      </c>
      <c r="H18" s="102">
        <v>212</v>
      </c>
      <c r="I18" s="102">
        <v>27</v>
      </c>
      <c r="J18" s="102">
        <v>83</v>
      </c>
      <c r="K18" s="102">
        <v>33</v>
      </c>
      <c r="L18" s="102">
        <v>230</v>
      </c>
      <c r="M18" s="102">
        <v>8059</v>
      </c>
      <c r="N18" s="102">
        <f t="shared" si="0"/>
        <v>9670.7999999999993</v>
      </c>
      <c r="O18" s="102">
        <v>920</v>
      </c>
      <c r="P18" s="102">
        <v>4912</v>
      </c>
      <c r="Q18" s="102">
        <v>5346</v>
      </c>
      <c r="R18" s="102">
        <v>108</v>
      </c>
      <c r="S18" s="102">
        <v>7560</v>
      </c>
      <c r="T18" s="102">
        <v>12470</v>
      </c>
      <c r="U18" s="102">
        <v>268</v>
      </c>
      <c r="V18" s="102">
        <v>2848</v>
      </c>
      <c r="W18" s="102">
        <v>503</v>
      </c>
      <c r="X18" s="102">
        <v>120</v>
      </c>
      <c r="Y18" s="102">
        <v>2276</v>
      </c>
      <c r="Z18" s="102">
        <v>3908</v>
      </c>
      <c r="AA18" s="102">
        <v>86</v>
      </c>
      <c r="AB18" s="102">
        <v>3997</v>
      </c>
      <c r="AC18" s="102">
        <v>13</v>
      </c>
      <c r="AD18" s="102">
        <v>0</v>
      </c>
      <c r="AE18" s="102">
        <v>428</v>
      </c>
      <c r="AF18" s="102">
        <v>41</v>
      </c>
      <c r="AG18" s="102">
        <v>4</v>
      </c>
      <c r="AH18" s="102">
        <v>2122</v>
      </c>
      <c r="AI18" s="102">
        <v>130</v>
      </c>
      <c r="AJ18" s="102">
        <v>6179</v>
      </c>
      <c r="AK18" s="102">
        <v>179</v>
      </c>
      <c r="AL18" s="102">
        <v>179</v>
      </c>
      <c r="AM18" s="102">
        <v>4592</v>
      </c>
      <c r="AN18" s="102">
        <v>4592</v>
      </c>
      <c r="AO18" s="102">
        <v>29</v>
      </c>
      <c r="AP18" s="102">
        <v>12</v>
      </c>
      <c r="AQ18" s="102">
        <v>1524</v>
      </c>
      <c r="AR18" s="102">
        <v>671</v>
      </c>
      <c r="AS18" s="102">
        <v>75</v>
      </c>
      <c r="AT18" s="102">
        <v>926</v>
      </c>
      <c r="AU18" s="102">
        <v>177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2048</v>
      </c>
      <c r="D19" s="102">
        <v>882</v>
      </c>
      <c r="E19" s="102">
        <v>71</v>
      </c>
      <c r="F19" s="102">
        <v>707</v>
      </c>
      <c r="G19" s="102">
        <v>2683</v>
      </c>
      <c r="H19" s="102">
        <v>749</v>
      </c>
      <c r="I19" s="102">
        <v>11</v>
      </c>
      <c r="J19" s="102">
        <v>225</v>
      </c>
      <c r="K19" s="102">
        <v>53</v>
      </c>
      <c r="L19" s="102">
        <v>460</v>
      </c>
      <c r="M19" s="102">
        <v>16448</v>
      </c>
      <c r="N19" s="102">
        <f t="shared" si="0"/>
        <v>19737.599999999999</v>
      </c>
      <c r="O19" s="102">
        <v>2754</v>
      </c>
      <c r="P19" s="102">
        <v>11112</v>
      </c>
      <c r="Q19" s="102">
        <v>11575</v>
      </c>
      <c r="R19" s="102">
        <v>442</v>
      </c>
      <c r="S19" s="102">
        <v>18440</v>
      </c>
      <c r="T19" s="102">
        <v>15295</v>
      </c>
      <c r="U19" s="102">
        <v>604</v>
      </c>
      <c r="V19" s="102">
        <v>8355</v>
      </c>
      <c r="W19" s="102">
        <v>273</v>
      </c>
      <c r="X19" s="102">
        <v>26</v>
      </c>
      <c r="Y19" s="102">
        <v>2022</v>
      </c>
      <c r="Z19" s="102">
        <v>6075</v>
      </c>
      <c r="AA19" s="102">
        <v>91</v>
      </c>
      <c r="AB19" s="102">
        <v>3464</v>
      </c>
      <c r="AC19" s="102">
        <v>23</v>
      </c>
      <c r="AD19" s="102">
        <v>2</v>
      </c>
      <c r="AE19" s="102">
        <v>1506</v>
      </c>
      <c r="AF19" s="102">
        <v>100</v>
      </c>
      <c r="AG19" s="102">
        <v>57</v>
      </c>
      <c r="AH19" s="102">
        <v>4608</v>
      </c>
      <c r="AI19" s="102">
        <v>265</v>
      </c>
      <c r="AJ19" s="102">
        <v>8371</v>
      </c>
      <c r="AK19" s="102">
        <v>515</v>
      </c>
      <c r="AL19" s="102">
        <v>515</v>
      </c>
      <c r="AM19" s="102">
        <v>8463</v>
      </c>
      <c r="AN19" s="102">
        <v>8463</v>
      </c>
      <c r="AO19" s="102">
        <v>28</v>
      </c>
      <c r="AP19" s="102">
        <v>112</v>
      </c>
      <c r="AQ19" s="102">
        <v>4738</v>
      </c>
      <c r="AR19" s="102">
        <v>732</v>
      </c>
      <c r="AS19" s="102">
        <v>117</v>
      </c>
      <c r="AT19" s="102">
        <v>614</v>
      </c>
      <c r="AU19" s="102">
        <v>296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25</v>
      </c>
      <c r="D20" s="102">
        <v>7</v>
      </c>
      <c r="E20" s="102">
        <v>3</v>
      </c>
      <c r="F20" s="102">
        <v>10</v>
      </c>
      <c r="G20" s="102">
        <v>108</v>
      </c>
      <c r="H20" s="102">
        <v>62</v>
      </c>
      <c r="I20" s="102">
        <v>1</v>
      </c>
      <c r="J20" s="102">
        <v>9</v>
      </c>
      <c r="K20" s="102">
        <v>7</v>
      </c>
      <c r="L20" s="102">
        <v>23</v>
      </c>
      <c r="M20" s="102">
        <v>491</v>
      </c>
      <c r="N20" s="102">
        <f t="shared" si="0"/>
        <v>589.19999999999993</v>
      </c>
      <c r="O20" s="102">
        <v>154</v>
      </c>
      <c r="P20" s="102">
        <v>372</v>
      </c>
      <c r="Q20" s="102">
        <v>236</v>
      </c>
      <c r="R20" s="102">
        <v>19</v>
      </c>
      <c r="S20" s="102">
        <v>763</v>
      </c>
      <c r="T20" s="102">
        <v>708</v>
      </c>
      <c r="U20" s="102">
        <v>12</v>
      </c>
      <c r="V20" s="102">
        <v>201</v>
      </c>
      <c r="W20" s="102">
        <v>24</v>
      </c>
      <c r="X20" s="102">
        <v>4</v>
      </c>
      <c r="Y20" s="102">
        <v>141</v>
      </c>
      <c r="Z20" s="102">
        <v>279</v>
      </c>
      <c r="AA20" s="102">
        <v>10</v>
      </c>
      <c r="AB20" s="102">
        <v>229</v>
      </c>
      <c r="AC20" s="102">
        <v>0</v>
      </c>
      <c r="AD20" s="102">
        <v>0</v>
      </c>
      <c r="AE20" s="102">
        <v>60</v>
      </c>
      <c r="AF20" s="102">
        <v>6</v>
      </c>
      <c r="AG20" s="102">
        <v>1</v>
      </c>
      <c r="AH20" s="102">
        <v>95</v>
      </c>
      <c r="AI20" s="102">
        <v>19</v>
      </c>
      <c r="AJ20" s="102">
        <v>310</v>
      </c>
      <c r="AK20" s="102">
        <v>14</v>
      </c>
      <c r="AL20" s="102">
        <v>14</v>
      </c>
      <c r="AM20" s="102">
        <v>356</v>
      </c>
      <c r="AN20" s="102">
        <v>320</v>
      </c>
      <c r="AO20" s="102">
        <v>0</v>
      </c>
      <c r="AP20" s="102">
        <v>1</v>
      </c>
      <c r="AQ20" s="102">
        <v>120</v>
      </c>
      <c r="AR20" s="102">
        <v>23</v>
      </c>
      <c r="AS20" s="102">
        <v>2</v>
      </c>
      <c r="AT20" s="102">
        <v>45</v>
      </c>
      <c r="AU20" s="102">
        <v>20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46</v>
      </c>
      <c r="D21" s="102">
        <v>3</v>
      </c>
      <c r="E21" s="102">
        <v>2</v>
      </c>
      <c r="F21" s="102">
        <v>3</v>
      </c>
      <c r="G21" s="102">
        <v>116</v>
      </c>
      <c r="H21" s="102">
        <v>46</v>
      </c>
      <c r="I21" s="102">
        <v>0</v>
      </c>
      <c r="J21" s="102">
        <v>26</v>
      </c>
      <c r="K21" s="102">
        <v>3</v>
      </c>
      <c r="L21" s="102">
        <v>6</v>
      </c>
      <c r="M21" s="102">
        <v>1784</v>
      </c>
      <c r="N21" s="102">
        <f t="shared" si="0"/>
        <v>2140.7999999999997</v>
      </c>
      <c r="O21" s="102">
        <v>153</v>
      </c>
      <c r="P21" s="102">
        <v>1356</v>
      </c>
      <c r="Q21" s="102">
        <v>804</v>
      </c>
      <c r="R21" s="102">
        <v>10</v>
      </c>
      <c r="S21" s="102">
        <v>1654</v>
      </c>
      <c r="T21" s="102">
        <v>1354</v>
      </c>
      <c r="U21" s="102">
        <v>37</v>
      </c>
      <c r="V21" s="102">
        <v>185</v>
      </c>
      <c r="W21" s="102">
        <v>27</v>
      </c>
      <c r="X21" s="102">
        <v>0</v>
      </c>
      <c r="Y21" s="102">
        <v>257</v>
      </c>
      <c r="Z21" s="102">
        <v>951</v>
      </c>
      <c r="AA21" s="102">
        <v>4</v>
      </c>
      <c r="AB21" s="102">
        <v>142</v>
      </c>
      <c r="AC21" s="102">
        <v>0</v>
      </c>
      <c r="AD21" s="102">
        <v>0</v>
      </c>
      <c r="AE21" s="102">
        <v>67</v>
      </c>
      <c r="AF21" s="102">
        <v>2</v>
      </c>
      <c r="AG21" s="102">
        <v>0</v>
      </c>
      <c r="AH21" s="102">
        <v>366</v>
      </c>
      <c r="AI21" s="102">
        <v>2</v>
      </c>
      <c r="AJ21" s="102">
        <v>330</v>
      </c>
      <c r="AK21" s="102">
        <v>29</v>
      </c>
      <c r="AL21" s="102">
        <v>29</v>
      </c>
      <c r="AM21" s="102">
        <v>602</v>
      </c>
      <c r="AN21" s="102">
        <v>602</v>
      </c>
      <c r="AO21" s="102">
        <v>1</v>
      </c>
      <c r="AP21" s="102">
        <v>1</v>
      </c>
      <c r="AQ21" s="102">
        <v>206</v>
      </c>
      <c r="AR21" s="102">
        <v>98</v>
      </c>
      <c r="AS21" s="102">
        <v>2</v>
      </c>
      <c r="AT21" s="102">
        <v>238</v>
      </c>
      <c r="AU21" s="102">
        <v>11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34</v>
      </c>
      <c r="D22" s="102">
        <v>19</v>
      </c>
      <c r="E22" s="102">
        <v>7</v>
      </c>
      <c r="F22" s="102">
        <v>7</v>
      </c>
      <c r="G22" s="102">
        <v>137</v>
      </c>
      <c r="H22" s="102">
        <v>48</v>
      </c>
      <c r="I22" s="102">
        <v>4</v>
      </c>
      <c r="J22" s="102">
        <v>16</v>
      </c>
      <c r="K22" s="102">
        <v>5</v>
      </c>
      <c r="L22" s="102">
        <v>18</v>
      </c>
      <c r="M22" s="102">
        <v>698</v>
      </c>
      <c r="N22" s="102">
        <f t="shared" si="0"/>
        <v>837.6</v>
      </c>
      <c r="O22" s="102">
        <v>95</v>
      </c>
      <c r="P22" s="102">
        <v>499</v>
      </c>
      <c r="Q22" s="102">
        <v>450</v>
      </c>
      <c r="R22" s="102">
        <v>17</v>
      </c>
      <c r="S22" s="102">
        <v>712</v>
      </c>
      <c r="T22" s="102">
        <v>810</v>
      </c>
      <c r="U22" s="102">
        <v>8</v>
      </c>
      <c r="V22" s="102">
        <v>347</v>
      </c>
      <c r="W22" s="102">
        <v>29</v>
      </c>
      <c r="X22" s="102">
        <v>5</v>
      </c>
      <c r="Y22" s="102">
        <v>172</v>
      </c>
      <c r="Z22" s="102">
        <v>206</v>
      </c>
      <c r="AA22" s="102">
        <v>6</v>
      </c>
      <c r="AB22" s="102">
        <v>234</v>
      </c>
      <c r="AC22" s="102">
        <v>0</v>
      </c>
      <c r="AD22" s="102">
        <v>0</v>
      </c>
      <c r="AE22" s="102">
        <v>64</v>
      </c>
      <c r="AF22" s="102">
        <v>10</v>
      </c>
      <c r="AG22" s="102">
        <v>5</v>
      </c>
      <c r="AH22" s="102">
        <v>178</v>
      </c>
      <c r="AI22" s="102">
        <v>9</v>
      </c>
      <c r="AJ22" s="102">
        <v>457</v>
      </c>
      <c r="AK22" s="102">
        <v>9</v>
      </c>
      <c r="AL22" s="102">
        <v>9</v>
      </c>
      <c r="AM22" s="102">
        <v>402</v>
      </c>
      <c r="AN22" s="102">
        <v>402</v>
      </c>
      <c r="AO22" s="102">
        <v>4</v>
      </c>
      <c r="AP22" s="102">
        <v>14</v>
      </c>
      <c r="AQ22" s="102">
        <v>122</v>
      </c>
      <c r="AR22" s="102">
        <v>18</v>
      </c>
      <c r="AS22" s="102">
        <v>8</v>
      </c>
      <c r="AT22" s="102">
        <v>24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1932</v>
      </c>
      <c r="D23" s="102">
        <v>674</v>
      </c>
      <c r="E23" s="102">
        <v>129</v>
      </c>
      <c r="F23" s="102">
        <v>721</v>
      </c>
      <c r="G23" s="102">
        <v>4690</v>
      </c>
      <c r="H23" s="102">
        <v>2042</v>
      </c>
      <c r="I23" s="102">
        <v>36</v>
      </c>
      <c r="J23" s="102">
        <v>1340</v>
      </c>
      <c r="K23" s="102">
        <v>93</v>
      </c>
      <c r="L23" s="102">
        <v>1197</v>
      </c>
      <c r="M23" s="102">
        <v>24421</v>
      </c>
      <c r="N23" s="102">
        <f t="shared" si="0"/>
        <v>29305.200000000001</v>
      </c>
      <c r="O23" s="102">
        <v>2412</v>
      </c>
      <c r="P23" s="102">
        <v>13922</v>
      </c>
      <c r="Q23" s="102">
        <v>9021</v>
      </c>
      <c r="R23" s="102">
        <v>498</v>
      </c>
      <c r="S23" s="102">
        <v>40657</v>
      </c>
      <c r="T23" s="102">
        <v>24835</v>
      </c>
      <c r="U23" s="102">
        <v>225</v>
      </c>
      <c r="V23" s="102">
        <v>5922</v>
      </c>
      <c r="W23" s="102">
        <v>1876</v>
      </c>
      <c r="X23" s="102">
        <v>401</v>
      </c>
      <c r="Y23" s="102">
        <v>8146</v>
      </c>
      <c r="Z23" s="102">
        <v>17621</v>
      </c>
      <c r="AA23" s="102">
        <v>252</v>
      </c>
      <c r="AB23" s="102">
        <v>6607</v>
      </c>
      <c r="AC23" s="102">
        <v>67</v>
      </c>
      <c r="AD23" s="102">
        <v>16</v>
      </c>
      <c r="AE23" s="102">
        <v>1160</v>
      </c>
      <c r="AF23" s="102">
        <v>57</v>
      </c>
      <c r="AG23" s="102">
        <v>1</v>
      </c>
      <c r="AH23" s="102">
        <v>7660</v>
      </c>
      <c r="AI23" s="102">
        <v>65</v>
      </c>
      <c r="AJ23" s="102">
        <v>18087</v>
      </c>
      <c r="AK23" s="102">
        <v>506</v>
      </c>
      <c r="AL23" s="102">
        <v>506</v>
      </c>
      <c r="AM23" s="102">
        <v>15773</v>
      </c>
      <c r="AN23" s="102">
        <v>15773</v>
      </c>
      <c r="AO23" s="102">
        <v>30</v>
      </c>
      <c r="AP23" s="102">
        <v>31</v>
      </c>
      <c r="AQ23" s="102">
        <v>2474</v>
      </c>
      <c r="AR23" s="102">
        <v>2485</v>
      </c>
      <c r="AS23" s="102">
        <v>53</v>
      </c>
      <c r="AT23" s="102">
        <v>3377</v>
      </c>
      <c r="AU23" s="102">
        <v>521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30</v>
      </c>
      <c r="D24" s="102">
        <v>11</v>
      </c>
      <c r="E24" s="102">
        <v>35</v>
      </c>
      <c r="F24" s="102">
        <v>9</v>
      </c>
      <c r="G24" s="102">
        <v>31</v>
      </c>
      <c r="H24" s="102">
        <v>20</v>
      </c>
      <c r="I24" s="102">
        <v>0</v>
      </c>
      <c r="J24" s="102">
        <v>8</v>
      </c>
      <c r="K24" s="102">
        <v>1</v>
      </c>
      <c r="L24" s="102">
        <v>17</v>
      </c>
      <c r="M24" s="102">
        <v>651</v>
      </c>
      <c r="N24" s="102">
        <f t="shared" si="0"/>
        <v>781.19999999999993</v>
      </c>
      <c r="O24" s="102">
        <v>130</v>
      </c>
      <c r="P24" s="102">
        <v>225</v>
      </c>
      <c r="Q24" s="102">
        <v>141</v>
      </c>
      <c r="R24" s="102">
        <v>42</v>
      </c>
      <c r="S24" s="102">
        <v>746</v>
      </c>
      <c r="T24" s="102">
        <v>452</v>
      </c>
      <c r="U24" s="102">
        <v>27</v>
      </c>
      <c r="V24" s="102">
        <v>96</v>
      </c>
      <c r="W24" s="102">
        <v>27</v>
      </c>
      <c r="X24" s="102">
        <v>9</v>
      </c>
      <c r="Y24" s="102">
        <v>168</v>
      </c>
      <c r="Z24" s="102">
        <v>470</v>
      </c>
      <c r="AA24" s="102">
        <v>2</v>
      </c>
      <c r="AB24" s="102">
        <v>253</v>
      </c>
      <c r="AC24" s="102">
        <v>5</v>
      </c>
      <c r="AD24" s="102">
        <v>0</v>
      </c>
      <c r="AE24" s="102">
        <v>19</v>
      </c>
      <c r="AF24" s="102">
        <v>3</v>
      </c>
      <c r="AG24" s="102">
        <v>0</v>
      </c>
      <c r="AH24" s="102">
        <v>98</v>
      </c>
      <c r="AI24" s="102">
        <v>3</v>
      </c>
      <c r="AJ24" s="102">
        <v>151</v>
      </c>
      <c r="AK24" s="102">
        <v>14</v>
      </c>
      <c r="AL24" s="102">
        <v>14</v>
      </c>
      <c r="AM24" s="102">
        <v>257</v>
      </c>
      <c r="AN24" s="102">
        <v>257</v>
      </c>
      <c r="AO24" s="102">
        <v>1</v>
      </c>
      <c r="AP24" s="102">
        <v>2</v>
      </c>
      <c r="AQ24" s="102">
        <v>95</v>
      </c>
      <c r="AR24" s="102">
        <v>136</v>
      </c>
      <c r="AS24" s="102">
        <v>0</v>
      </c>
      <c r="AT24" s="102">
        <v>106</v>
      </c>
      <c r="AU24" s="102">
        <v>8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44</v>
      </c>
      <c r="D25" s="102">
        <v>24</v>
      </c>
      <c r="E25" s="102">
        <v>3</v>
      </c>
      <c r="F25" s="102">
        <v>19</v>
      </c>
      <c r="G25" s="102">
        <v>141</v>
      </c>
      <c r="H25" s="102">
        <v>47</v>
      </c>
      <c r="I25" s="102">
        <v>2</v>
      </c>
      <c r="J25" s="102">
        <v>26</v>
      </c>
      <c r="K25" s="102">
        <v>4</v>
      </c>
      <c r="L25" s="102">
        <v>42</v>
      </c>
      <c r="M25" s="102">
        <v>806</v>
      </c>
      <c r="N25" s="102">
        <f t="shared" si="0"/>
        <v>967.19999999999993</v>
      </c>
      <c r="O25" s="102">
        <v>81</v>
      </c>
      <c r="P25" s="102">
        <v>613</v>
      </c>
      <c r="Q25" s="102">
        <v>427</v>
      </c>
      <c r="R25" s="102">
        <v>26</v>
      </c>
      <c r="S25" s="102">
        <v>962</v>
      </c>
      <c r="T25" s="102">
        <v>1155</v>
      </c>
      <c r="U25" s="102">
        <v>27</v>
      </c>
      <c r="V25" s="102">
        <v>285</v>
      </c>
      <c r="W25" s="102">
        <v>43</v>
      </c>
      <c r="X25" s="102">
        <v>9</v>
      </c>
      <c r="Y25" s="102">
        <v>132</v>
      </c>
      <c r="Z25" s="102">
        <v>281</v>
      </c>
      <c r="AA25" s="102">
        <v>7</v>
      </c>
      <c r="AB25" s="102">
        <v>199</v>
      </c>
      <c r="AC25" s="102">
        <v>6</v>
      </c>
      <c r="AD25" s="102">
        <v>0</v>
      </c>
      <c r="AE25" s="102">
        <v>28</v>
      </c>
      <c r="AF25" s="102">
        <v>6</v>
      </c>
      <c r="AG25" s="102">
        <v>0</v>
      </c>
      <c r="AH25" s="102">
        <v>270</v>
      </c>
      <c r="AI25" s="102">
        <v>2</v>
      </c>
      <c r="AJ25" s="102">
        <v>475</v>
      </c>
      <c r="AK25" s="102">
        <v>7</v>
      </c>
      <c r="AL25" s="102">
        <v>7</v>
      </c>
      <c r="AM25" s="102">
        <v>573</v>
      </c>
      <c r="AN25" s="102">
        <v>573</v>
      </c>
      <c r="AO25" s="102">
        <v>0</v>
      </c>
      <c r="AP25" s="102">
        <v>0</v>
      </c>
      <c r="AQ25" s="102">
        <v>146</v>
      </c>
      <c r="AR25" s="102">
        <v>9</v>
      </c>
      <c r="AS25" s="102">
        <v>4</v>
      </c>
      <c r="AT25" s="102">
        <v>35</v>
      </c>
      <c r="AU25" s="102">
        <v>17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246</v>
      </c>
      <c r="D26" s="102">
        <v>49</v>
      </c>
      <c r="E26" s="102">
        <v>40</v>
      </c>
      <c r="F26" s="102">
        <v>98</v>
      </c>
      <c r="G26" s="102">
        <v>407</v>
      </c>
      <c r="H26" s="102">
        <v>56</v>
      </c>
      <c r="I26" s="102">
        <v>13</v>
      </c>
      <c r="J26" s="102">
        <v>47</v>
      </c>
      <c r="K26" s="102">
        <v>16</v>
      </c>
      <c r="L26" s="102">
        <v>28</v>
      </c>
      <c r="M26" s="102">
        <v>2613</v>
      </c>
      <c r="N26" s="102">
        <f t="shared" si="0"/>
        <v>3135.6</v>
      </c>
      <c r="O26" s="102">
        <v>280</v>
      </c>
      <c r="P26" s="102">
        <v>2445</v>
      </c>
      <c r="Q26" s="102">
        <v>1988</v>
      </c>
      <c r="R26" s="102">
        <v>47</v>
      </c>
      <c r="S26" s="102">
        <v>3776</v>
      </c>
      <c r="T26" s="102">
        <v>2694</v>
      </c>
      <c r="U26" s="102">
        <v>54</v>
      </c>
      <c r="V26" s="102">
        <v>899</v>
      </c>
      <c r="W26" s="102">
        <v>103</v>
      </c>
      <c r="X26" s="102">
        <v>7</v>
      </c>
      <c r="Y26" s="102">
        <v>771</v>
      </c>
      <c r="Z26" s="102">
        <v>1629</v>
      </c>
      <c r="AA26" s="102">
        <v>27</v>
      </c>
      <c r="AB26" s="102">
        <v>809</v>
      </c>
      <c r="AC26" s="102">
        <v>4</v>
      </c>
      <c r="AD26" s="102">
        <v>1</v>
      </c>
      <c r="AE26" s="102">
        <v>227</v>
      </c>
      <c r="AF26" s="102">
        <v>12</v>
      </c>
      <c r="AG26" s="102">
        <v>2</v>
      </c>
      <c r="AH26" s="102">
        <v>646</v>
      </c>
      <c r="AI26" s="102">
        <v>71</v>
      </c>
      <c r="AJ26" s="102">
        <v>1913</v>
      </c>
      <c r="AK26" s="102">
        <v>84</v>
      </c>
      <c r="AL26" s="102">
        <v>84</v>
      </c>
      <c r="AM26" s="102">
        <v>1398</v>
      </c>
      <c r="AN26" s="102">
        <v>1398</v>
      </c>
      <c r="AO26" s="102">
        <v>11</v>
      </c>
      <c r="AP26" s="102">
        <v>11</v>
      </c>
      <c r="AQ26" s="102">
        <v>498</v>
      </c>
      <c r="AR26" s="102">
        <v>212</v>
      </c>
      <c r="AS26" s="102">
        <v>6</v>
      </c>
      <c r="AT26" s="102">
        <v>170</v>
      </c>
      <c r="AU26" s="102">
        <v>98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14</v>
      </c>
      <c r="G27" s="102">
        <v>51</v>
      </c>
      <c r="H27" s="102">
        <v>26</v>
      </c>
      <c r="I27" s="102">
        <v>3</v>
      </c>
      <c r="J27" s="102">
        <v>8</v>
      </c>
      <c r="K27" s="102">
        <v>27</v>
      </c>
      <c r="L27" s="102">
        <v>64</v>
      </c>
      <c r="M27" s="102">
        <v>2341</v>
      </c>
      <c r="N27" s="102">
        <f t="shared" si="0"/>
        <v>2809.2</v>
      </c>
      <c r="O27" s="102">
        <v>257</v>
      </c>
      <c r="P27" s="102">
        <v>1012</v>
      </c>
      <c r="Q27" s="102">
        <v>1669</v>
      </c>
      <c r="R27" s="102">
        <v>25</v>
      </c>
      <c r="S27" s="102">
        <v>1338</v>
      </c>
      <c r="T27" s="102">
        <v>3982</v>
      </c>
      <c r="U27" s="102">
        <v>40</v>
      </c>
      <c r="V27" s="102">
        <v>578</v>
      </c>
      <c r="W27" s="102">
        <v>104</v>
      </c>
      <c r="X27" s="102">
        <v>36</v>
      </c>
      <c r="Y27" s="102">
        <v>589</v>
      </c>
      <c r="Z27" s="102">
        <v>568</v>
      </c>
      <c r="AA27" s="102">
        <v>14</v>
      </c>
      <c r="AB27" s="102">
        <v>370</v>
      </c>
      <c r="AC27" s="102">
        <v>2</v>
      </c>
      <c r="AD27" s="102">
        <v>0</v>
      </c>
      <c r="AE27" s="102">
        <v>4</v>
      </c>
      <c r="AF27" s="102">
        <v>0</v>
      </c>
      <c r="AG27" s="102">
        <v>1</v>
      </c>
      <c r="AH27" s="102">
        <v>135</v>
      </c>
      <c r="AI27" s="102">
        <v>0</v>
      </c>
      <c r="AJ27" s="102">
        <v>1137</v>
      </c>
      <c r="AK27" s="102">
        <v>2</v>
      </c>
      <c r="AL27" s="102">
        <v>2</v>
      </c>
      <c r="AM27" s="102">
        <v>1969</v>
      </c>
      <c r="AN27" s="102">
        <v>1870</v>
      </c>
      <c r="AO27" s="102">
        <v>0</v>
      </c>
      <c r="AP27" s="102">
        <v>0</v>
      </c>
      <c r="AQ27" s="102">
        <v>446</v>
      </c>
      <c r="AR27" s="102">
        <v>58</v>
      </c>
      <c r="AS27" s="102">
        <v>1</v>
      </c>
      <c r="AT27" s="102">
        <v>207</v>
      </c>
      <c r="AU27" s="102">
        <v>0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1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12</v>
      </c>
      <c r="N28" s="102">
        <f t="shared" si="0"/>
        <v>14.399999999999999</v>
      </c>
      <c r="O28" s="102">
        <v>2</v>
      </c>
      <c r="P28" s="102">
        <v>15</v>
      </c>
      <c r="Q28" s="102">
        <v>6</v>
      </c>
      <c r="R28" s="102">
        <v>0</v>
      </c>
      <c r="S28" s="102">
        <v>25</v>
      </c>
      <c r="T28" s="102">
        <v>9</v>
      </c>
      <c r="U28" s="102">
        <v>0</v>
      </c>
      <c r="V28" s="102">
        <v>2</v>
      </c>
      <c r="W28" s="102">
        <v>1</v>
      </c>
      <c r="X28" s="102">
        <v>0</v>
      </c>
      <c r="Y28" s="102">
        <v>4</v>
      </c>
      <c r="Z28" s="102">
        <v>5</v>
      </c>
      <c r="AA28" s="102">
        <v>0</v>
      </c>
      <c r="AB28" s="102">
        <v>2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5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60</v>
      </c>
      <c r="D29" s="102">
        <v>21</v>
      </c>
      <c r="E29" s="102">
        <v>0</v>
      </c>
      <c r="F29" s="102">
        <v>11</v>
      </c>
      <c r="G29" s="102">
        <v>113</v>
      </c>
      <c r="H29" s="102">
        <v>13</v>
      </c>
      <c r="I29" s="102">
        <v>1</v>
      </c>
      <c r="J29" s="102">
        <v>5</v>
      </c>
      <c r="K29" s="102">
        <v>0</v>
      </c>
      <c r="L29" s="102">
        <v>13</v>
      </c>
      <c r="M29" s="102">
        <v>354</v>
      </c>
      <c r="N29" s="102">
        <f t="shared" si="0"/>
        <v>424.8</v>
      </c>
      <c r="O29" s="102">
        <v>16</v>
      </c>
      <c r="P29" s="102">
        <v>202</v>
      </c>
      <c r="Q29" s="102">
        <v>113</v>
      </c>
      <c r="R29" s="102">
        <v>1</v>
      </c>
      <c r="S29" s="102">
        <v>362</v>
      </c>
      <c r="T29" s="102">
        <v>374</v>
      </c>
      <c r="U29" s="102">
        <v>1</v>
      </c>
      <c r="V29" s="102">
        <v>97</v>
      </c>
      <c r="W29" s="102">
        <v>19</v>
      </c>
      <c r="X29" s="102">
        <v>1</v>
      </c>
      <c r="Y29" s="102">
        <v>63</v>
      </c>
      <c r="Z29" s="102">
        <v>102</v>
      </c>
      <c r="AA29" s="102">
        <v>16</v>
      </c>
      <c r="AB29" s="102">
        <v>78</v>
      </c>
      <c r="AC29" s="102">
        <v>0</v>
      </c>
      <c r="AD29" s="102">
        <v>0</v>
      </c>
      <c r="AE29" s="102">
        <v>46</v>
      </c>
      <c r="AF29" s="102">
        <v>0</v>
      </c>
      <c r="AG29" s="102">
        <v>1</v>
      </c>
      <c r="AH29" s="102">
        <v>130</v>
      </c>
      <c r="AI29" s="102">
        <v>5</v>
      </c>
      <c r="AJ29" s="102">
        <v>268</v>
      </c>
      <c r="AK29" s="102">
        <v>4</v>
      </c>
      <c r="AL29" s="102">
        <v>4</v>
      </c>
      <c r="AM29" s="102">
        <v>200</v>
      </c>
      <c r="AN29" s="102">
        <v>200</v>
      </c>
      <c r="AO29" s="102">
        <v>7</v>
      </c>
      <c r="AP29" s="102">
        <v>3</v>
      </c>
      <c r="AQ29" s="102">
        <v>29</v>
      </c>
      <c r="AR29" s="102">
        <v>9</v>
      </c>
      <c r="AS29" s="102">
        <v>0</v>
      </c>
      <c r="AT29" s="102">
        <v>18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81</v>
      </c>
      <c r="D30" s="102">
        <v>11</v>
      </c>
      <c r="E30" s="102">
        <v>4</v>
      </c>
      <c r="F30" s="102">
        <v>15</v>
      </c>
      <c r="G30" s="102">
        <v>165</v>
      </c>
      <c r="H30" s="102">
        <v>58</v>
      </c>
      <c r="I30" s="102">
        <v>3</v>
      </c>
      <c r="J30" s="102">
        <v>41</v>
      </c>
      <c r="K30" s="102">
        <v>1</v>
      </c>
      <c r="L30" s="102">
        <v>58</v>
      </c>
      <c r="M30" s="102">
        <v>1269</v>
      </c>
      <c r="N30" s="102">
        <f t="shared" si="0"/>
        <v>1522.8</v>
      </c>
      <c r="O30" s="102">
        <v>141</v>
      </c>
      <c r="P30" s="102">
        <v>1096</v>
      </c>
      <c r="Q30" s="102">
        <v>555</v>
      </c>
      <c r="R30" s="102">
        <v>13</v>
      </c>
      <c r="S30" s="102">
        <v>1801</v>
      </c>
      <c r="T30" s="102">
        <v>1127</v>
      </c>
      <c r="U30" s="102">
        <v>43</v>
      </c>
      <c r="V30" s="102">
        <v>295</v>
      </c>
      <c r="W30" s="102">
        <v>31</v>
      </c>
      <c r="X30" s="102">
        <v>8</v>
      </c>
      <c r="Y30" s="102">
        <v>275</v>
      </c>
      <c r="Z30" s="102">
        <v>930</v>
      </c>
      <c r="AA30" s="102">
        <v>7</v>
      </c>
      <c r="AB30" s="102">
        <v>333</v>
      </c>
      <c r="AC30" s="102">
        <v>2</v>
      </c>
      <c r="AD30" s="102">
        <v>1</v>
      </c>
      <c r="AE30" s="102">
        <v>68</v>
      </c>
      <c r="AF30" s="102">
        <v>1</v>
      </c>
      <c r="AG30" s="102">
        <v>0</v>
      </c>
      <c r="AH30" s="102">
        <v>308</v>
      </c>
      <c r="AI30" s="102">
        <v>7</v>
      </c>
      <c r="AJ30" s="102">
        <v>676</v>
      </c>
      <c r="AK30" s="102">
        <v>42</v>
      </c>
      <c r="AL30" s="102">
        <v>42</v>
      </c>
      <c r="AM30" s="102">
        <v>712</v>
      </c>
      <c r="AN30" s="102">
        <v>712</v>
      </c>
      <c r="AO30" s="102">
        <v>4</v>
      </c>
      <c r="AP30" s="102">
        <v>1</v>
      </c>
      <c r="AQ30" s="102">
        <v>240</v>
      </c>
      <c r="AR30" s="102">
        <v>193</v>
      </c>
      <c r="AS30" s="102">
        <v>2</v>
      </c>
      <c r="AT30" s="102">
        <v>178</v>
      </c>
      <c r="AU30" s="102">
        <v>44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129</v>
      </c>
      <c r="D31" s="102">
        <v>33</v>
      </c>
      <c r="E31" s="102">
        <v>30</v>
      </c>
      <c r="F31" s="102">
        <v>65</v>
      </c>
      <c r="G31" s="102">
        <v>231</v>
      </c>
      <c r="H31" s="102">
        <v>154</v>
      </c>
      <c r="I31" s="102">
        <v>0</v>
      </c>
      <c r="J31" s="102">
        <v>35</v>
      </c>
      <c r="K31" s="102">
        <v>13</v>
      </c>
      <c r="L31" s="102">
        <v>87</v>
      </c>
      <c r="M31" s="102">
        <v>2142</v>
      </c>
      <c r="N31" s="102">
        <f t="shared" si="0"/>
        <v>2570.4</v>
      </c>
      <c r="O31" s="102">
        <v>223</v>
      </c>
      <c r="P31" s="102">
        <v>1573</v>
      </c>
      <c r="Q31" s="102">
        <v>727</v>
      </c>
      <c r="R31" s="102">
        <v>30</v>
      </c>
      <c r="S31" s="102">
        <v>3191</v>
      </c>
      <c r="T31" s="102">
        <v>2424</v>
      </c>
      <c r="U31" s="102">
        <v>32</v>
      </c>
      <c r="V31" s="102">
        <v>513</v>
      </c>
      <c r="W31" s="102">
        <v>57</v>
      </c>
      <c r="X31" s="102">
        <v>13</v>
      </c>
      <c r="Y31" s="102">
        <v>340</v>
      </c>
      <c r="Z31" s="102">
        <v>1290</v>
      </c>
      <c r="AA31" s="102">
        <v>17</v>
      </c>
      <c r="AB31" s="102">
        <v>548</v>
      </c>
      <c r="AC31" s="102">
        <v>1</v>
      </c>
      <c r="AD31" s="102">
        <v>0</v>
      </c>
      <c r="AE31" s="102">
        <v>76</v>
      </c>
      <c r="AF31" s="102">
        <v>7</v>
      </c>
      <c r="AG31" s="102">
        <v>0</v>
      </c>
      <c r="AH31" s="102">
        <v>476</v>
      </c>
      <c r="AI31" s="102">
        <v>9</v>
      </c>
      <c r="AJ31" s="102">
        <v>1440</v>
      </c>
      <c r="AK31" s="102">
        <v>32</v>
      </c>
      <c r="AL31" s="102">
        <v>32</v>
      </c>
      <c r="AM31" s="102">
        <v>1300</v>
      </c>
      <c r="AN31" s="102">
        <v>1300</v>
      </c>
      <c r="AO31" s="102">
        <v>8</v>
      </c>
      <c r="AP31" s="102">
        <v>4</v>
      </c>
      <c r="AQ31" s="102">
        <v>287</v>
      </c>
      <c r="AR31" s="102">
        <v>113</v>
      </c>
      <c r="AS31" s="102">
        <v>2</v>
      </c>
      <c r="AT31" s="102">
        <v>216</v>
      </c>
      <c r="AU31" s="102">
        <v>50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42</v>
      </c>
      <c r="D32" s="102">
        <v>18</v>
      </c>
      <c r="E32" s="102">
        <v>0</v>
      </c>
      <c r="F32" s="102">
        <v>3</v>
      </c>
      <c r="G32" s="102">
        <v>138</v>
      </c>
      <c r="H32" s="102">
        <v>31</v>
      </c>
      <c r="I32" s="102">
        <v>2</v>
      </c>
      <c r="J32" s="102">
        <v>6</v>
      </c>
      <c r="K32" s="102">
        <v>0</v>
      </c>
      <c r="L32" s="102">
        <v>17</v>
      </c>
      <c r="M32" s="102">
        <v>1101</v>
      </c>
      <c r="N32" s="102">
        <f t="shared" si="0"/>
        <v>1321.2</v>
      </c>
      <c r="O32" s="102">
        <v>57</v>
      </c>
      <c r="P32" s="102">
        <v>351</v>
      </c>
      <c r="Q32" s="102">
        <v>146</v>
      </c>
      <c r="R32" s="102">
        <v>0</v>
      </c>
      <c r="S32" s="102">
        <v>1044</v>
      </c>
      <c r="T32" s="102">
        <v>487</v>
      </c>
      <c r="U32" s="102">
        <v>4</v>
      </c>
      <c r="V32" s="102">
        <v>91</v>
      </c>
      <c r="W32" s="102">
        <v>22</v>
      </c>
      <c r="X32" s="102">
        <v>2</v>
      </c>
      <c r="Y32" s="102">
        <v>125</v>
      </c>
      <c r="Z32" s="102">
        <v>513</v>
      </c>
      <c r="AA32" s="102">
        <v>3</v>
      </c>
      <c r="AB32" s="102">
        <v>242</v>
      </c>
      <c r="AC32" s="102">
        <v>0</v>
      </c>
      <c r="AD32" s="102">
        <v>0</v>
      </c>
      <c r="AE32" s="102">
        <v>49</v>
      </c>
      <c r="AF32" s="102">
        <v>0</v>
      </c>
      <c r="AG32" s="102">
        <v>0</v>
      </c>
      <c r="AH32" s="102">
        <v>237</v>
      </c>
      <c r="AI32" s="102">
        <v>4</v>
      </c>
      <c r="AJ32" s="102">
        <v>868</v>
      </c>
      <c r="AK32" s="102">
        <v>30</v>
      </c>
      <c r="AL32" s="102">
        <v>30</v>
      </c>
      <c r="AM32" s="102">
        <v>497</v>
      </c>
      <c r="AN32" s="102">
        <v>497</v>
      </c>
      <c r="AO32" s="102">
        <v>1</v>
      </c>
      <c r="AP32" s="102">
        <v>0</v>
      </c>
      <c r="AQ32" s="102">
        <v>144</v>
      </c>
      <c r="AR32" s="102">
        <v>81</v>
      </c>
      <c r="AS32" s="102">
        <v>5</v>
      </c>
      <c r="AT32" s="102">
        <v>101</v>
      </c>
      <c r="AU32" s="102">
        <v>17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98</v>
      </c>
      <c r="D33" s="102">
        <v>76</v>
      </c>
      <c r="E33" s="102">
        <v>9</v>
      </c>
      <c r="F33" s="102">
        <v>61</v>
      </c>
      <c r="G33" s="102">
        <v>567</v>
      </c>
      <c r="H33" s="102">
        <v>194</v>
      </c>
      <c r="I33" s="102">
        <v>9</v>
      </c>
      <c r="J33" s="102">
        <v>79</v>
      </c>
      <c r="K33" s="102">
        <v>15</v>
      </c>
      <c r="L33" s="102">
        <v>78</v>
      </c>
      <c r="M33" s="102">
        <v>3356</v>
      </c>
      <c r="N33" s="102">
        <f t="shared" si="0"/>
        <v>4027.2</v>
      </c>
      <c r="O33" s="102">
        <v>588</v>
      </c>
      <c r="P33" s="102">
        <v>4306</v>
      </c>
      <c r="Q33" s="102">
        <v>1706</v>
      </c>
      <c r="R33" s="102">
        <v>86</v>
      </c>
      <c r="S33" s="102">
        <v>5649</v>
      </c>
      <c r="T33" s="102">
        <v>4974</v>
      </c>
      <c r="U33" s="102">
        <v>6600</v>
      </c>
      <c r="V33" s="102">
        <v>2095</v>
      </c>
      <c r="W33" s="102">
        <v>179</v>
      </c>
      <c r="X33" s="102">
        <v>10</v>
      </c>
      <c r="Y33" s="102">
        <v>513</v>
      </c>
      <c r="Z33" s="102">
        <v>1883</v>
      </c>
      <c r="AA33" s="102">
        <v>25</v>
      </c>
      <c r="AB33" s="102">
        <v>814</v>
      </c>
      <c r="AC33" s="102">
        <v>9</v>
      </c>
      <c r="AD33" s="102">
        <v>0</v>
      </c>
      <c r="AE33" s="102">
        <v>171</v>
      </c>
      <c r="AF33" s="102">
        <v>33</v>
      </c>
      <c r="AG33" s="102">
        <v>2</v>
      </c>
      <c r="AH33" s="102">
        <v>799</v>
      </c>
      <c r="AI33" s="102">
        <v>42</v>
      </c>
      <c r="AJ33" s="102">
        <v>2352</v>
      </c>
      <c r="AK33" s="102">
        <v>58</v>
      </c>
      <c r="AL33" s="102">
        <v>58</v>
      </c>
      <c r="AM33" s="102">
        <v>2610</v>
      </c>
      <c r="AN33" s="102">
        <v>2610</v>
      </c>
      <c r="AO33" s="102">
        <v>2</v>
      </c>
      <c r="AP33" s="102">
        <v>11</v>
      </c>
      <c r="AQ33" s="102">
        <v>1594</v>
      </c>
      <c r="AR33" s="102">
        <v>93</v>
      </c>
      <c r="AS33" s="102">
        <v>16</v>
      </c>
      <c r="AT33" s="102">
        <v>318</v>
      </c>
      <c r="AU33" s="102">
        <v>166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3</v>
      </c>
      <c r="E34" s="102">
        <v>0</v>
      </c>
      <c r="F34" s="102">
        <v>1</v>
      </c>
      <c r="G34" s="102">
        <v>15</v>
      </c>
      <c r="H34" s="102">
        <v>5</v>
      </c>
      <c r="I34" s="102">
        <v>0</v>
      </c>
      <c r="J34" s="102">
        <v>2</v>
      </c>
      <c r="K34" s="102">
        <v>7</v>
      </c>
      <c r="L34" s="102">
        <v>6</v>
      </c>
      <c r="M34" s="102">
        <v>131</v>
      </c>
      <c r="N34" s="102">
        <f t="shared" si="0"/>
        <v>157.19999999999999</v>
      </c>
      <c r="O34" s="102">
        <v>26</v>
      </c>
      <c r="P34" s="102">
        <v>242</v>
      </c>
      <c r="Q34" s="102">
        <v>126</v>
      </c>
      <c r="R34" s="102">
        <v>5</v>
      </c>
      <c r="S34" s="102">
        <v>266</v>
      </c>
      <c r="T34" s="102">
        <v>285</v>
      </c>
      <c r="U34" s="102">
        <v>29</v>
      </c>
      <c r="V34" s="102">
        <v>137</v>
      </c>
      <c r="W34" s="102">
        <v>6</v>
      </c>
      <c r="X34" s="102">
        <v>0</v>
      </c>
      <c r="Y34" s="102">
        <v>23</v>
      </c>
      <c r="Z34" s="102">
        <v>44</v>
      </c>
      <c r="AA34" s="102">
        <v>5</v>
      </c>
      <c r="AB34" s="102">
        <v>65</v>
      </c>
      <c r="AC34" s="102">
        <v>0</v>
      </c>
      <c r="AD34" s="102">
        <v>0</v>
      </c>
      <c r="AE34" s="102">
        <v>1</v>
      </c>
      <c r="AF34" s="102">
        <v>7</v>
      </c>
      <c r="AG34" s="102">
        <v>0</v>
      </c>
      <c r="AH34" s="102">
        <v>27</v>
      </c>
      <c r="AI34" s="102">
        <v>6</v>
      </c>
      <c r="AJ34" s="102">
        <v>71</v>
      </c>
      <c r="AK34" s="102">
        <v>0</v>
      </c>
      <c r="AL34" s="102">
        <v>0</v>
      </c>
      <c r="AM34" s="102">
        <v>257</v>
      </c>
      <c r="AN34" s="102">
        <v>257</v>
      </c>
      <c r="AO34" s="102">
        <v>0</v>
      </c>
      <c r="AP34" s="102">
        <v>0</v>
      </c>
      <c r="AQ34" s="102">
        <v>43</v>
      </c>
      <c r="AR34" s="102">
        <v>16</v>
      </c>
      <c r="AS34" s="102">
        <v>0</v>
      </c>
      <c r="AT34" s="102">
        <v>25</v>
      </c>
      <c r="AU34" s="102">
        <v>3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0</v>
      </c>
      <c r="D35" s="102">
        <v>0</v>
      </c>
      <c r="E35" s="102">
        <v>0</v>
      </c>
      <c r="F35" s="102">
        <v>3</v>
      </c>
      <c r="G35" s="102">
        <v>32</v>
      </c>
      <c r="H35" s="102">
        <v>22</v>
      </c>
      <c r="I35" s="102">
        <v>0</v>
      </c>
      <c r="J35" s="102">
        <v>5</v>
      </c>
      <c r="K35" s="102">
        <v>2</v>
      </c>
      <c r="L35" s="102">
        <v>2</v>
      </c>
      <c r="M35" s="102">
        <v>98</v>
      </c>
      <c r="N35" s="102">
        <f t="shared" si="0"/>
        <v>117.6</v>
      </c>
      <c r="O35" s="102">
        <v>25</v>
      </c>
      <c r="P35" s="102">
        <v>67</v>
      </c>
      <c r="Q35" s="102">
        <v>59</v>
      </c>
      <c r="R35" s="102">
        <v>11</v>
      </c>
      <c r="S35" s="102">
        <v>242</v>
      </c>
      <c r="T35" s="102">
        <v>187</v>
      </c>
      <c r="U35" s="102">
        <v>6</v>
      </c>
      <c r="V35" s="102">
        <v>48</v>
      </c>
      <c r="W35" s="102">
        <v>3</v>
      </c>
      <c r="X35" s="102">
        <v>0</v>
      </c>
      <c r="Y35" s="102">
        <v>66</v>
      </c>
      <c r="Z35" s="102">
        <v>107</v>
      </c>
      <c r="AA35" s="102">
        <v>0</v>
      </c>
      <c r="AB35" s="102">
        <v>54</v>
      </c>
      <c r="AC35" s="102">
        <v>1</v>
      </c>
      <c r="AD35" s="102">
        <v>0</v>
      </c>
      <c r="AE35" s="102">
        <v>17</v>
      </c>
      <c r="AF35" s="102">
        <v>2</v>
      </c>
      <c r="AG35" s="102">
        <v>0</v>
      </c>
      <c r="AH35" s="102">
        <v>25</v>
      </c>
      <c r="AI35" s="102">
        <v>2</v>
      </c>
      <c r="AJ35" s="102">
        <v>90</v>
      </c>
      <c r="AK35" s="102">
        <v>1</v>
      </c>
      <c r="AL35" s="102">
        <v>1</v>
      </c>
      <c r="AM35" s="102">
        <v>137</v>
      </c>
      <c r="AN35" s="102">
        <v>137</v>
      </c>
      <c r="AO35" s="102">
        <v>0</v>
      </c>
      <c r="AP35" s="102">
        <v>0</v>
      </c>
      <c r="AQ35" s="102">
        <v>32</v>
      </c>
      <c r="AR35" s="102">
        <v>36</v>
      </c>
      <c r="AS35" s="102">
        <v>0</v>
      </c>
      <c r="AT35" s="102">
        <v>55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1</v>
      </c>
      <c r="E36" s="102">
        <v>0</v>
      </c>
      <c r="F36" s="102">
        <v>9</v>
      </c>
      <c r="G36" s="102">
        <v>18</v>
      </c>
      <c r="H36" s="102">
        <v>5</v>
      </c>
      <c r="I36" s="102">
        <v>4</v>
      </c>
      <c r="J36" s="102">
        <v>0</v>
      </c>
      <c r="K36" s="102">
        <v>6</v>
      </c>
      <c r="L36" s="102">
        <v>5</v>
      </c>
      <c r="M36" s="102">
        <v>199</v>
      </c>
      <c r="N36" s="102">
        <f t="shared" si="0"/>
        <v>238.79999999999998</v>
      </c>
      <c r="O36" s="102">
        <v>119</v>
      </c>
      <c r="P36" s="102">
        <v>343</v>
      </c>
      <c r="Q36" s="102">
        <v>202</v>
      </c>
      <c r="R36" s="102">
        <v>18</v>
      </c>
      <c r="S36" s="102">
        <v>341</v>
      </c>
      <c r="T36" s="102">
        <v>401</v>
      </c>
      <c r="U36" s="102">
        <v>21</v>
      </c>
      <c r="V36" s="102">
        <v>219</v>
      </c>
      <c r="W36" s="102">
        <v>6</v>
      </c>
      <c r="X36" s="102">
        <v>1</v>
      </c>
      <c r="Y36" s="102">
        <v>38</v>
      </c>
      <c r="Z36" s="102">
        <v>32</v>
      </c>
      <c r="AA36" s="102">
        <v>2</v>
      </c>
      <c r="AB36" s="102">
        <v>106</v>
      </c>
      <c r="AC36" s="102">
        <v>0</v>
      </c>
      <c r="AD36" s="102">
        <v>0</v>
      </c>
      <c r="AE36" s="102">
        <v>0</v>
      </c>
      <c r="AF36" s="102">
        <v>2</v>
      </c>
      <c r="AG36" s="102">
        <v>0</v>
      </c>
      <c r="AH36" s="102">
        <v>42</v>
      </c>
      <c r="AI36" s="102">
        <v>3</v>
      </c>
      <c r="AJ36" s="102">
        <v>184</v>
      </c>
      <c r="AK36" s="102">
        <v>0</v>
      </c>
      <c r="AL36" s="102">
        <v>0</v>
      </c>
      <c r="AM36" s="102">
        <v>326</v>
      </c>
      <c r="AN36" s="102">
        <v>326</v>
      </c>
      <c r="AO36" s="102">
        <v>0</v>
      </c>
      <c r="AP36" s="102">
        <v>1</v>
      </c>
      <c r="AQ36" s="102">
        <v>122</v>
      </c>
      <c r="AR36" s="102">
        <v>15</v>
      </c>
      <c r="AS36" s="102">
        <v>1</v>
      </c>
      <c r="AT36" s="102">
        <v>45</v>
      </c>
      <c r="AU36" s="102">
        <v>12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3</v>
      </c>
      <c r="N37" s="102">
        <f t="shared" si="0"/>
        <v>3.5999999999999996</v>
      </c>
      <c r="O37" s="102">
        <v>0</v>
      </c>
      <c r="P37" s="102">
        <v>7</v>
      </c>
      <c r="Q37" s="102">
        <v>1</v>
      </c>
      <c r="R37" s="102">
        <v>0</v>
      </c>
      <c r="S37" s="102">
        <v>8</v>
      </c>
      <c r="T37" s="102">
        <v>4</v>
      </c>
      <c r="U37" s="102">
        <v>0</v>
      </c>
      <c r="V37" s="102">
        <v>1</v>
      </c>
      <c r="W37" s="102">
        <v>0</v>
      </c>
      <c r="X37" s="102">
        <v>0</v>
      </c>
      <c r="Y37" s="102">
        <v>0</v>
      </c>
      <c r="Z37" s="102">
        <v>3</v>
      </c>
      <c r="AA37" s="102">
        <v>0</v>
      </c>
      <c r="AB37" s="102">
        <v>2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3</v>
      </c>
      <c r="AN37" s="102">
        <v>3</v>
      </c>
      <c r="AO37" s="102">
        <v>0</v>
      </c>
      <c r="AP37" s="102">
        <v>0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17</v>
      </c>
      <c r="D38" s="102">
        <v>26</v>
      </c>
      <c r="E38" s="102">
        <v>1</v>
      </c>
      <c r="F38" s="102">
        <v>37</v>
      </c>
      <c r="G38" s="102">
        <v>48</v>
      </c>
      <c r="H38" s="102">
        <v>65</v>
      </c>
      <c r="I38" s="102">
        <v>0</v>
      </c>
      <c r="J38" s="102">
        <v>40</v>
      </c>
      <c r="K38" s="102">
        <v>1</v>
      </c>
      <c r="L38" s="102">
        <v>14</v>
      </c>
      <c r="M38" s="102">
        <v>558</v>
      </c>
      <c r="N38" s="102">
        <f t="shared" si="0"/>
        <v>669.6</v>
      </c>
      <c r="O38" s="102">
        <v>190</v>
      </c>
      <c r="P38" s="102">
        <v>644</v>
      </c>
      <c r="Q38" s="102">
        <v>247</v>
      </c>
      <c r="R38" s="102">
        <v>9</v>
      </c>
      <c r="S38" s="102">
        <v>2413</v>
      </c>
      <c r="T38" s="102">
        <v>682</v>
      </c>
      <c r="U38" s="102">
        <v>8</v>
      </c>
      <c r="V38" s="102">
        <v>318</v>
      </c>
      <c r="W38" s="102">
        <v>29</v>
      </c>
      <c r="X38" s="102">
        <v>0</v>
      </c>
      <c r="Y38" s="102">
        <v>510</v>
      </c>
      <c r="Z38" s="102">
        <v>1169</v>
      </c>
      <c r="AA38" s="102">
        <v>2</v>
      </c>
      <c r="AB38" s="102">
        <v>275</v>
      </c>
      <c r="AC38" s="102">
        <v>2</v>
      </c>
      <c r="AD38" s="102">
        <v>0</v>
      </c>
      <c r="AE38" s="102">
        <v>21</v>
      </c>
      <c r="AF38" s="102">
        <v>1</v>
      </c>
      <c r="AG38" s="102">
        <v>1</v>
      </c>
      <c r="AH38" s="102">
        <v>104</v>
      </c>
      <c r="AI38" s="102">
        <v>1</v>
      </c>
      <c r="AJ38" s="102">
        <v>650</v>
      </c>
      <c r="AK38" s="102">
        <v>7</v>
      </c>
      <c r="AL38" s="102">
        <v>7</v>
      </c>
      <c r="AM38" s="102">
        <v>1061</v>
      </c>
      <c r="AN38" s="102">
        <v>1061</v>
      </c>
      <c r="AO38" s="102">
        <v>0</v>
      </c>
      <c r="AP38" s="102">
        <v>0</v>
      </c>
      <c r="AQ38" s="102">
        <v>299</v>
      </c>
      <c r="AR38" s="102">
        <v>178</v>
      </c>
      <c r="AS38" s="102">
        <v>10</v>
      </c>
      <c r="AT38" s="102">
        <v>313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2</v>
      </c>
      <c r="G39" s="102">
        <v>10</v>
      </c>
      <c r="H39" s="102">
        <v>5</v>
      </c>
      <c r="I39" s="102">
        <v>0</v>
      </c>
      <c r="J39" s="102">
        <v>0</v>
      </c>
      <c r="K39" s="102">
        <v>2</v>
      </c>
      <c r="L39" s="102">
        <v>2</v>
      </c>
      <c r="M39" s="102">
        <v>118</v>
      </c>
      <c r="N39" s="102">
        <f t="shared" si="0"/>
        <v>141.6</v>
      </c>
      <c r="O39" s="102">
        <v>9</v>
      </c>
      <c r="P39" s="102">
        <v>68</v>
      </c>
      <c r="Q39" s="102">
        <v>48</v>
      </c>
      <c r="R39" s="102">
        <v>3</v>
      </c>
      <c r="S39" s="102">
        <v>215</v>
      </c>
      <c r="T39" s="102">
        <v>221</v>
      </c>
      <c r="U39" s="102">
        <v>4</v>
      </c>
      <c r="V39" s="102">
        <v>21</v>
      </c>
      <c r="W39" s="102">
        <v>0</v>
      </c>
      <c r="X39" s="102">
        <v>2</v>
      </c>
      <c r="Y39" s="102">
        <v>19</v>
      </c>
      <c r="Z39" s="102">
        <v>106</v>
      </c>
      <c r="AA39" s="102">
        <v>0</v>
      </c>
      <c r="AB39" s="102">
        <v>36</v>
      </c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11</v>
      </c>
      <c r="AI39" s="102">
        <v>2</v>
      </c>
      <c r="AJ39" s="102">
        <v>119</v>
      </c>
      <c r="AK39" s="102">
        <v>3</v>
      </c>
      <c r="AL39" s="102">
        <v>3</v>
      </c>
      <c r="AM39" s="102">
        <v>122</v>
      </c>
      <c r="AN39" s="102">
        <v>122</v>
      </c>
      <c r="AO39" s="102">
        <v>0</v>
      </c>
      <c r="AP39" s="102">
        <v>0</v>
      </c>
      <c r="AQ39" s="102">
        <v>19</v>
      </c>
      <c r="AR39" s="102">
        <v>12</v>
      </c>
      <c r="AS39" s="102">
        <v>0</v>
      </c>
      <c r="AT39" s="102">
        <v>17</v>
      </c>
      <c r="AU39" s="102">
        <v>1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13</v>
      </c>
      <c r="D40" s="102">
        <v>9</v>
      </c>
      <c r="E40" s="102">
        <v>4</v>
      </c>
      <c r="F40" s="102">
        <v>6</v>
      </c>
      <c r="G40" s="102">
        <v>28</v>
      </c>
      <c r="H40" s="102">
        <v>26</v>
      </c>
      <c r="I40" s="102">
        <v>0</v>
      </c>
      <c r="J40" s="102">
        <v>6</v>
      </c>
      <c r="K40" s="102">
        <v>4</v>
      </c>
      <c r="L40" s="102">
        <v>9</v>
      </c>
      <c r="M40" s="102">
        <v>349</v>
      </c>
      <c r="N40" s="102">
        <f t="shared" si="0"/>
        <v>418.8</v>
      </c>
      <c r="O40" s="102">
        <v>22</v>
      </c>
      <c r="P40" s="102">
        <v>158</v>
      </c>
      <c r="Q40" s="102">
        <v>58</v>
      </c>
      <c r="R40" s="102">
        <v>4</v>
      </c>
      <c r="S40" s="102">
        <v>394</v>
      </c>
      <c r="T40" s="102">
        <v>361</v>
      </c>
      <c r="U40" s="102">
        <v>8</v>
      </c>
      <c r="V40" s="102">
        <v>70</v>
      </c>
      <c r="W40" s="102">
        <v>6</v>
      </c>
      <c r="X40" s="102">
        <v>1</v>
      </c>
      <c r="Y40" s="102">
        <v>72</v>
      </c>
      <c r="Z40" s="102">
        <v>170</v>
      </c>
      <c r="AA40" s="102">
        <v>0</v>
      </c>
      <c r="AB40" s="102">
        <v>93</v>
      </c>
      <c r="AC40" s="102">
        <v>2</v>
      </c>
      <c r="AD40" s="102">
        <v>0</v>
      </c>
      <c r="AE40" s="102">
        <v>4</v>
      </c>
      <c r="AF40" s="102">
        <v>2</v>
      </c>
      <c r="AG40" s="102">
        <v>0</v>
      </c>
      <c r="AH40" s="102">
        <v>60</v>
      </c>
      <c r="AI40" s="102">
        <v>10</v>
      </c>
      <c r="AJ40" s="102">
        <v>228</v>
      </c>
      <c r="AK40" s="102">
        <v>7</v>
      </c>
      <c r="AL40" s="102">
        <v>7</v>
      </c>
      <c r="AM40" s="102">
        <v>225</v>
      </c>
      <c r="AN40" s="102">
        <v>225</v>
      </c>
      <c r="AO40" s="102">
        <v>0</v>
      </c>
      <c r="AP40" s="102">
        <v>0</v>
      </c>
      <c r="AQ40" s="102">
        <v>49</v>
      </c>
      <c r="AR40" s="102">
        <v>22</v>
      </c>
      <c r="AS40" s="102">
        <v>0</v>
      </c>
      <c r="AT40" s="102">
        <v>38</v>
      </c>
      <c r="AU40" s="102">
        <v>2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125</v>
      </c>
      <c r="D41" s="102">
        <v>71</v>
      </c>
      <c r="E41" s="102">
        <v>26</v>
      </c>
      <c r="F41" s="102">
        <v>39</v>
      </c>
      <c r="G41" s="102">
        <v>239</v>
      </c>
      <c r="H41" s="102">
        <v>97</v>
      </c>
      <c r="I41" s="102">
        <v>1</v>
      </c>
      <c r="J41" s="102">
        <v>100</v>
      </c>
      <c r="K41" s="102">
        <v>1</v>
      </c>
      <c r="L41" s="102">
        <v>182</v>
      </c>
      <c r="M41" s="102">
        <v>2257</v>
      </c>
      <c r="N41" s="102">
        <f t="shared" si="0"/>
        <v>2708.4</v>
      </c>
      <c r="O41" s="102">
        <v>353</v>
      </c>
      <c r="P41" s="102">
        <v>2183</v>
      </c>
      <c r="Q41" s="102">
        <v>913</v>
      </c>
      <c r="R41" s="102">
        <v>26</v>
      </c>
      <c r="S41" s="102">
        <v>4158</v>
      </c>
      <c r="T41" s="102">
        <v>2205</v>
      </c>
      <c r="U41" s="102">
        <v>43</v>
      </c>
      <c r="V41" s="102">
        <v>885</v>
      </c>
      <c r="W41" s="102">
        <v>60</v>
      </c>
      <c r="X41" s="102">
        <v>17</v>
      </c>
      <c r="Y41" s="102">
        <v>443</v>
      </c>
      <c r="Z41" s="102">
        <v>1984</v>
      </c>
      <c r="AA41" s="102">
        <v>34</v>
      </c>
      <c r="AB41" s="102">
        <v>699</v>
      </c>
      <c r="AC41" s="102">
        <v>0</v>
      </c>
      <c r="AD41" s="102">
        <v>1</v>
      </c>
      <c r="AE41" s="102">
        <v>176</v>
      </c>
      <c r="AF41" s="102">
        <v>1</v>
      </c>
      <c r="AG41" s="102">
        <v>0</v>
      </c>
      <c r="AH41" s="102">
        <v>506</v>
      </c>
      <c r="AI41" s="102">
        <v>8</v>
      </c>
      <c r="AJ41" s="102">
        <v>1179</v>
      </c>
      <c r="AK41" s="102">
        <v>63</v>
      </c>
      <c r="AL41" s="102">
        <v>63</v>
      </c>
      <c r="AM41" s="102">
        <v>1536</v>
      </c>
      <c r="AN41" s="102">
        <v>1536</v>
      </c>
      <c r="AO41" s="102">
        <v>1</v>
      </c>
      <c r="AP41" s="102">
        <v>2</v>
      </c>
      <c r="AQ41" s="102">
        <v>577</v>
      </c>
      <c r="AR41" s="102">
        <v>192</v>
      </c>
      <c r="AS41" s="102">
        <v>0</v>
      </c>
      <c r="AT41" s="102">
        <v>296</v>
      </c>
      <c r="AU41" s="102">
        <v>58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114</v>
      </c>
      <c r="D42" s="102">
        <v>285</v>
      </c>
      <c r="E42" s="102">
        <v>13</v>
      </c>
      <c r="F42" s="102">
        <v>104</v>
      </c>
      <c r="G42" s="102">
        <v>951</v>
      </c>
      <c r="H42" s="102">
        <v>275</v>
      </c>
      <c r="I42" s="102">
        <v>20</v>
      </c>
      <c r="J42" s="102">
        <v>63</v>
      </c>
      <c r="K42" s="102">
        <v>14</v>
      </c>
      <c r="L42" s="102">
        <v>194</v>
      </c>
      <c r="M42" s="102">
        <v>3484</v>
      </c>
      <c r="N42" s="102">
        <f t="shared" si="0"/>
        <v>4180.8</v>
      </c>
      <c r="O42" s="102">
        <v>828</v>
      </c>
      <c r="P42" s="102">
        <v>1889</v>
      </c>
      <c r="Q42" s="102">
        <v>1695</v>
      </c>
      <c r="R42" s="102">
        <v>87</v>
      </c>
      <c r="S42" s="102">
        <v>3475</v>
      </c>
      <c r="T42" s="102">
        <v>4011</v>
      </c>
      <c r="U42" s="102">
        <v>95</v>
      </c>
      <c r="V42" s="102">
        <v>2063</v>
      </c>
      <c r="W42" s="102">
        <v>168</v>
      </c>
      <c r="X42" s="102">
        <v>38</v>
      </c>
      <c r="Y42" s="102">
        <v>1017</v>
      </c>
      <c r="Z42" s="102">
        <v>986</v>
      </c>
      <c r="AA42" s="102">
        <v>126</v>
      </c>
      <c r="AB42" s="102">
        <v>1732</v>
      </c>
      <c r="AC42" s="102">
        <v>5</v>
      </c>
      <c r="AD42" s="102">
        <v>0</v>
      </c>
      <c r="AE42" s="102">
        <v>147</v>
      </c>
      <c r="AF42" s="102">
        <v>324</v>
      </c>
      <c r="AG42" s="102">
        <v>5</v>
      </c>
      <c r="AH42" s="102">
        <v>1354</v>
      </c>
      <c r="AI42" s="102">
        <v>338</v>
      </c>
      <c r="AJ42" s="102">
        <v>1899</v>
      </c>
      <c r="AK42" s="102">
        <v>47</v>
      </c>
      <c r="AL42" s="102">
        <v>47</v>
      </c>
      <c r="AM42" s="102">
        <v>2570</v>
      </c>
      <c r="AN42" s="102">
        <v>2570</v>
      </c>
      <c r="AO42" s="102">
        <v>7</v>
      </c>
      <c r="AP42" s="102">
        <v>24</v>
      </c>
      <c r="AQ42" s="102">
        <v>706</v>
      </c>
      <c r="AR42" s="102">
        <v>161</v>
      </c>
      <c r="AS42" s="102">
        <v>17</v>
      </c>
      <c r="AT42" s="102">
        <v>364</v>
      </c>
      <c r="AU42" s="102">
        <v>58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96</v>
      </c>
      <c r="D43" s="102">
        <v>79</v>
      </c>
      <c r="E43" s="102">
        <v>13</v>
      </c>
      <c r="F43" s="102">
        <v>19</v>
      </c>
      <c r="G43" s="102">
        <v>271</v>
      </c>
      <c r="H43" s="102">
        <v>59</v>
      </c>
      <c r="I43" s="102">
        <v>3</v>
      </c>
      <c r="J43" s="102">
        <v>19</v>
      </c>
      <c r="K43" s="102">
        <v>20</v>
      </c>
      <c r="L43" s="102">
        <v>73</v>
      </c>
      <c r="M43" s="102">
        <v>1636</v>
      </c>
      <c r="N43" s="102">
        <f t="shared" si="0"/>
        <v>1963.1999999999998</v>
      </c>
      <c r="O43" s="102">
        <v>306</v>
      </c>
      <c r="P43" s="102">
        <v>1012</v>
      </c>
      <c r="Q43" s="102">
        <v>668</v>
      </c>
      <c r="R43" s="102">
        <v>82</v>
      </c>
      <c r="S43" s="102">
        <v>1893</v>
      </c>
      <c r="T43" s="102">
        <v>1863</v>
      </c>
      <c r="U43" s="102">
        <v>64</v>
      </c>
      <c r="V43" s="102">
        <v>530</v>
      </c>
      <c r="W43" s="102">
        <v>40</v>
      </c>
      <c r="X43" s="102">
        <v>11</v>
      </c>
      <c r="Y43" s="102">
        <v>267</v>
      </c>
      <c r="Z43" s="102">
        <v>483</v>
      </c>
      <c r="AA43" s="102">
        <v>10</v>
      </c>
      <c r="AB43" s="102">
        <v>527</v>
      </c>
      <c r="AC43" s="102">
        <v>0</v>
      </c>
      <c r="AD43" s="102">
        <v>0</v>
      </c>
      <c r="AE43" s="102">
        <v>81</v>
      </c>
      <c r="AF43" s="102">
        <v>11</v>
      </c>
      <c r="AG43" s="102">
        <v>3</v>
      </c>
      <c r="AH43" s="102">
        <v>371</v>
      </c>
      <c r="AI43" s="102">
        <v>54</v>
      </c>
      <c r="AJ43" s="102">
        <v>819</v>
      </c>
      <c r="AK43" s="102">
        <v>54</v>
      </c>
      <c r="AL43" s="102">
        <v>54</v>
      </c>
      <c r="AM43" s="102">
        <v>887</v>
      </c>
      <c r="AN43" s="102">
        <v>887</v>
      </c>
      <c r="AO43" s="102">
        <v>1</v>
      </c>
      <c r="AP43" s="102">
        <v>0</v>
      </c>
      <c r="AQ43" s="102">
        <v>303</v>
      </c>
      <c r="AR43" s="102">
        <v>74</v>
      </c>
      <c r="AS43" s="102">
        <v>2</v>
      </c>
      <c r="AT43" s="102">
        <v>130</v>
      </c>
      <c r="AU43" s="102">
        <v>27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17</v>
      </c>
      <c r="D44" s="102">
        <v>1</v>
      </c>
      <c r="E44" s="102">
        <v>0</v>
      </c>
      <c r="F44" s="102">
        <v>3</v>
      </c>
      <c r="G44" s="102">
        <v>8</v>
      </c>
      <c r="H44" s="102">
        <v>1</v>
      </c>
      <c r="I44" s="102">
        <v>0</v>
      </c>
      <c r="J44" s="102">
        <v>3</v>
      </c>
      <c r="K44" s="102">
        <v>0</v>
      </c>
      <c r="L44" s="102">
        <v>2</v>
      </c>
      <c r="M44" s="102">
        <v>46</v>
      </c>
      <c r="N44" s="102">
        <f t="shared" si="0"/>
        <v>55.199999999999996</v>
      </c>
      <c r="O44" s="102">
        <v>10</v>
      </c>
      <c r="P44" s="102">
        <v>28</v>
      </c>
      <c r="Q44" s="102">
        <v>7</v>
      </c>
      <c r="R44" s="102">
        <v>1</v>
      </c>
      <c r="S44" s="102">
        <v>61</v>
      </c>
      <c r="T44" s="102">
        <v>23</v>
      </c>
      <c r="U44" s="102">
        <v>0</v>
      </c>
      <c r="V44" s="102">
        <v>2</v>
      </c>
      <c r="W44" s="102">
        <v>4</v>
      </c>
      <c r="X44" s="102">
        <v>0</v>
      </c>
      <c r="Y44" s="102">
        <v>6</v>
      </c>
      <c r="Z44" s="102">
        <v>17</v>
      </c>
      <c r="AA44" s="102">
        <v>0</v>
      </c>
      <c r="AB44" s="102">
        <v>4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16</v>
      </c>
      <c r="AI44" s="102">
        <v>0</v>
      </c>
      <c r="AJ44" s="102">
        <v>26</v>
      </c>
      <c r="AK44" s="102">
        <v>1</v>
      </c>
      <c r="AL44" s="102">
        <v>1</v>
      </c>
      <c r="AM44" s="102">
        <v>16</v>
      </c>
      <c r="AN44" s="102">
        <v>16</v>
      </c>
      <c r="AO44" s="102">
        <v>0</v>
      </c>
      <c r="AP44" s="102">
        <v>0</v>
      </c>
      <c r="AQ44" s="102">
        <v>1</v>
      </c>
      <c r="AR44" s="102">
        <v>6</v>
      </c>
      <c r="AS44" s="102">
        <v>0</v>
      </c>
      <c r="AT44" s="102">
        <v>6</v>
      </c>
      <c r="AU44" s="102">
        <v>2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113</v>
      </c>
      <c r="D45" s="102">
        <v>65</v>
      </c>
      <c r="E45" s="102">
        <v>7</v>
      </c>
      <c r="F45" s="102">
        <v>33</v>
      </c>
      <c r="G45" s="102">
        <v>373</v>
      </c>
      <c r="H45" s="102">
        <v>178</v>
      </c>
      <c r="I45" s="102">
        <v>16</v>
      </c>
      <c r="J45" s="102">
        <v>28</v>
      </c>
      <c r="K45" s="102">
        <v>13</v>
      </c>
      <c r="L45" s="102">
        <v>95</v>
      </c>
      <c r="M45" s="102">
        <v>1482</v>
      </c>
      <c r="N45" s="102">
        <f t="shared" si="0"/>
        <v>1778.3999999999999</v>
      </c>
      <c r="O45" s="102">
        <v>163</v>
      </c>
      <c r="P45" s="102">
        <v>758</v>
      </c>
      <c r="Q45" s="102">
        <v>1025</v>
      </c>
      <c r="R45" s="102">
        <v>36</v>
      </c>
      <c r="S45" s="102">
        <v>1369</v>
      </c>
      <c r="T45" s="102">
        <v>1823</v>
      </c>
      <c r="U45" s="102">
        <v>21</v>
      </c>
      <c r="V45" s="102">
        <v>538</v>
      </c>
      <c r="W45" s="102">
        <v>114</v>
      </c>
      <c r="X45" s="102">
        <v>10</v>
      </c>
      <c r="Y45" s="102">
        <v>290</v>
      </c>
      <c r="Z45" s="102">
        <v>456</v>
      </c>
      <c r="AA45" s="102">
        <v>5</v>
      </c>
      <c r="AB45" s="102">
        <v>450</v>
      </c>
      <c r="AC45" s="102">
        <v>1</v>
      </c>
      <c r="AD45" s="102">
        <v>0</v>
      </c>
      <c r="AE45" s="102">
        <v>83</v>
      </c>
      <c r="AF45" s="102">
        <v>13</v>
      </c>
      <c r="AG45" s="102">
        <v>0</v>
      </c>
      <c r="AH45" s="102">
        <v>421</v>
      </c>
      <c r="AI45" s="102">
        <v>21</v>
      </c>
      <c r="AJ45" s="102">
        <v>602</v>
      </c>
      <c r="AK45" s="102">
        <v>28</v>
      </c>
      <c r="AL45" s="102">
        <v>28</v>
      </c>
      <c r="AM45" s="102">
        <v>697</v>
      </c>
      <c r="AN45" s="102">
        <v>697</v>
      </c>
      <c r="AO45" s="102">
        <v>2</v>
      </c>
      <c r="AP45" s="102">
        <v>4</v>
      </c>
      <c r="AQ45" s="102">
        <v>196</v>
      </c>
      <c r="AR45" s="102">
        <v>99</v>
      </c>
      <c r="AS45" s="102">
        <v>6</v>
      </c>
      <c r="AT45" s="102">
        <v>65</v>
      </c>
      <c r="AU45" s="102">
        <v>8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7</v>
      </c>
      <c r="H46" s="102">
        <v>2</v>
      </c>
      <c r="I46" s="102">
        <v>0</v>
      </c>
      <c r="J46" s="102">
        <v>0</v>
      </c>
      <c r="K46" s="102">
        <v>0</v>
      </c>
      <c r="L46" s="102">
        <v>0</v>
      </c>
      <c r="M46" s="102">
        <v>64</v>
      </c>
      <c r="N46" s="102">
        <f t="shared" si="0"/>
        <v>76.8</v>
      </c>
      <c r="O46" s="102">
        <v>2</v>
      </c>
      <c r="P46" s="102">
        <v>43</v>
      </c>
      <c r="Q46" s="102">
        <v>22</v>
      </c>
      <c r="R46" s="102">
        <v>4</v>
      </c>
      <c r="S46" s="102">
        <v>98</v>
      </c>
      <c r="T46" s="102">
        <v>81</v>
      </c>
      <c r="U46" s="102">
        <v>2</v>
      </c>
      <c r="V46" s="102">
        <v>8</v>
      </c>
      <c r="W46" s="102">
        <v>8</v>
      </c>
      <c r="X46" s="102">
        <v>1</v>
      </c>
      <c r="Y46" s="102">
        <v>28</v>
      </c>
      <c r="Z46" s="102">
        <v>40</v>
      </c>
      <c r="AA46" s="102">
        <v>2</v>
      </c>
      <c r="AB46" s="102">
        <v>21</v>
      </c>
      <c r="AC46" s="102">
        <v>0</v>
      </c>
      <c r="AD46" s="102">
        <v>0</v>
      </c>
      <c r="AE46" s="102">
        <v>1</v>
      </c>
      <c r="AF46" s="102">
        <v>0</v>
      </c>
      <c r="AG46" s="102">
        <v>0</v>
      </c>
      <c r="AH46" s="102">
        <v>12</v>
      </c>
      <c r="AI46" s="102">
        <v>0</v>
      </c>
      <c r="AJ46" s="102">
        <v>22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1</v>
      </c>
      <c r="AR46" s="102">
        <v>8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177</v>
      </c>
      <c r="D47" s="102">
        <v>59</v>
      </c>
      <c r="E47" s="102">
        <v>23</v>
      </c>
      <c r="F47" s="102">
        <v>38</v>
      </c>
      <c r="G47" s="102">
        <v>508</v>
      </c>
      <c r="H47" s="102">
        <v>238</v>
      </c>
      <c r="I47" s="102">
        <v>3</v>
      </c>
      <c r="J47" s="102">
        <v>138</v>
      </c>
      <c r="K47" s="102">
        <v>15</v>
      </c>
      <c r="L47" s="102">
        <v>102</v>
      </c>
      <c r="M47" s="102">
        <v>3760</v>
      </c>
      <c r="N47" s="102">
        <f t="shared" si="0"/>
        <v>4512</v>
      </c>
      <c r="O47" s="102">
        <v>361</v>
      </c>
      <c r="P47" s="102">
        <v>2373</v>
      </c>
      <c r="Q47" s="102">
        <v>2630</v>
      </c>
      <c r="R47" s="102">
        <v>76</v>
      </c>
      <c r="S47" s="102">
        <v>3050</v>
      </c>
      <c r="T47" s="102">
        <v>4757</v>
      </c>
      <c r="U47" s="102">
        <v>130</v>
      </c>
      <c r="V47" s="102">
        <v>683</v>
      </c>
      <c r="W47" s="102">
        <v>176</v>
      </c>
      <c r="X47" s="102">
        <v>21</v>
      </c>
      <c r="Y47" s="102">
        <v>736</v>
      </c>
      <c r="Z47" s="102">
        <v>1450</v>
      </c>
      <c r="AA47" s="102">
        <v>24</v>
      </c>
      <c r="AB47" s="102">
        <v>699</v>
      </c>
      <c r="AC47" s="102">
        <v>0</v>
      </c>
      <c r="AD47" s="102">
        <v>0</v>
      </c>
      <c r="AE47" s="102">
        <v>131</v>
      </c>
      <c r="AF47" s="102">
        <v>6</v>
      </c>
      <c r="AG47" s="102">
        <v>0</v>
      </c>
      <c r="AH47" s="102">
        <v>994</v>
      </c>
      <c r="AI47" s="102">
        <v>7</v>
      </c>
      <c r="AJ47" s="102">
        <v>1268</v>
      </c>
      <c r="AK47" s="102">
        <v>90</v>
      </c>
      <c r="AL47" s="102">
        <v>90</v>
      </c>
      <c r="AM47" s="102">
        <v>1647</v>
      </c>
      <c r="AN47" s="102">
        <v>1647</v>
      </c>
      <c r="AO47" s="102">
        <v>0</v>
      </c>
      <c r="AP47" s="102">
        <v>0</v>
      </c>
      <c r="AQ47" s="102">
        <v>298</v>
      </c>
      <c r="AR47" s="102">
        <v>168</v>
      </c>
      <c r="AS47" s="102">
        <v>8</v>
      </c>
      <c r="AT47" s="102">
        <v>320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68</v>
      </c>
      <c r="D48" s="102">
        <v>52</v>
      </c>
      <c r="E48" s="102">
        <v>16</v>
      </c>
      <c r="F48" s="102">
        <v>48</v>
      </c>
      <c r="G48" s="102">
        <v>217</v>
      </c>
      <c r="H48" s="102">
        <v>75</v>
      </c>
      <c r="I48" s="102">
        <v>2</v>
      </c>
      <c r="J48" s="102">
        <v>36</v>
      </c>
      <c r="K48" s="102">
        <v>7</v>
      </c>
      <c r="L48" s="102">
        <v>46</v>
      </c>
      <c r="M48" s="102">
        <v>1053</v>
      </c>
      <c r="N48" s="102">
        <f t="shared" si="0"/>
        <v>1263.5999999999999</v>
      </c>
      <c r="O48" s="102">
        <v>101</v>
      </c>
      <c r="P48" s="102">
        <v>1675</v>
      </c>
      <c r="Q48" s="102">
        <v>362</v>
      </c>
      <c r="R48" s="102">
        <v>28</v>
      </c>
      <c r="S48" s="102">
        <v>2098</v>
      </c>
      <c r="T48" s="102">
        <v>1048</v>
      </c>
      <c r="U48" s="102">
        <v>24</v>
      </c>
      <c r="V48" s="102">
        <v>503</v>
      </c>
      <c r="W48" s="102">
        <v>38</v>
      </c>
      <c r="X48" s="102">
        <v>22</v>
      </c>
      <c r="Y48" s="102">
        <v>226</v>
      </c>
      <c r="Z48" s="102">
        <v>725</v>
      </c>
      <c r="AA48" s="102">
        <v>5</v>
      </c>
      <c r="AB48" s="102">
        <v>509</v>
      </c>
      <c r="AC48" s="102">
        <v>0</v>
      </c>
      <c r="AD48" s="102">
        <v>0</v>
      </c>
      <c r="AE48" s="102">
        <v>91</v>
      </c>
      <c r="AF48" s="102">
        <v>25</v>
      </c>
      <c r="AG48" s="102">
        <v>7</v>
      </c>
      <c r="AH48" s="102">
        <v>287</v>
      </c>
      <c r="AI48" s="102">
        <v>13</v>
      </c>
      <c r="AJ48" s="102">
        <v>1089</v>
      </c>
      <c r="AK48" s="102">
        <v>25</v>
      </c>
      <c r="AL48" s="102">
        <v>25</v>
      </c>
      <c r="AM48" s="102">
        <v>726</v>
      </c>
      <c r="AN48" s="102">
        <v>726</v>
      </c>
      <c r="AO48" s="102">
        <v>10</v>
      </c>
      <c r="AP48" s="102">
        <v>0</v>
      </c>
      <c r="AQ48" s="102">
        <v>305</v>
      </c>
      <c r="AR48" s="102">
        <v>97</v>
      </c>
      <c r="AS48" s="102">
        <v>4</v>
      </c>
      <c r="AT48" s="102">
        <v>132</v>
      </c>
      <c r="AU48" s="102">
        <v>109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198</v>
      </c>
      <c r="D49" s="102">
        <v>51</v>
      </c>
      <c r="E49" s="102">
        <v>22</v>
      </c>
      <c r="F49" s="102">
        <v>62</v>
      </c>
      <c r="G49" s="102">
        <v>475</v>
      </c>
      <c r="H49" s="102">
        <v>122</v>
      </c>
      <c r="I49" s="102">
        <v>12</v>
      </c>
      <c r="J49" s="102">
        <v>41</v>
      </c>
      <c r="K49" s="102">
        <v>22</v>
      </c>
      <c r="L49" s="102">
        <v>99</v>
      </c>
      <c r="M49" s="102">
        <v>2669</v>
      </c>
      <c r="N49" s="102">
        <f t="shared" si="0"/>
        <v>3202.7999999999997</v>
      </c>
      <c r="O49" s="102">
        <v>361</v>
      </c>
      <c r="P49" s="102">
        <v>1337</v>
      </c>
      <c r="Q49" s="102">
        <v>1234</v>
      </c>
      <c r="R49" s="102">
        <v>84</v>
      </c>
      <c r="S49" s="102">
        <v>2729</v>
      </c>
      <c r="T49" s="102">
        <v>3678</v>
      </c>
      <c r="U49" s="102">
        <v>91</v>
      </c>
      <c r="V49" s="102">
        <v>952</v>
      </c>
      <c r="W49" s="102">
        <v>236</v>
      </c>
      <c r="X49" s="102">
        <v>47</v>
      </c>
      <c r="Y49" s="102">
        <v>866</v>
      </c>
      <c r="Z49" s="102">
        <v>1109</v>
      </c>
      <c r="AA49" s="102">
        <v>60</v>
      </c>
      <c r="AB49" s="102">
        <v>812</v>
      </c>
      <c r="AC49" s="102">
        <v>3</v>
      </c>
      <c r="AD49" s="102">
        <v>0</v>
      </c>
      <c r="AE49" s="102">
        <v>111</v>
      </c>
      <c r="AF49" s="102">
        <v>24</v>
      </c>
      <c r="AG49" s="102">
        <v>0</v>
      </c>
      <c r="AH49" s="102">
        <v>772</v>
      </c>
      <c r="AI49" s="102">
        <v>24</v>
      </c>
      <c r="AJ49" s="102">
        <v>1643</v>
      </c>
      <c r="AK49" s="102">
        <v>97</v>
      </c>
      <c r="AL49" s="102">
        <v>97</v>
      </c>
      <c r="AM49" s="102">
        <v>1500</v>
      </c>
      <c r="AN49" s="102">
        <v>1500</v>
      </c>
      <c r="AO49" s="102">
        <v>9</v>
      </c>
      <c r="AP49" s="102">
        <v>31</v>
      </c>
      <c r="AQ49" s="102">
        <v>553</v>
      </c>
      <c r="AR49" s="102">
        <v>78</v>
      </c>
      <c r="AS49" s="102">
        <v>17</v>
      </c>
      <c r="AT49" s="102">
        <v>173</v>
      </c>
      <c r="AU49" s="102">
        <v>68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37</v>
      </c>
      <c r="D50" s="102">
        <v>16</v>
      </c>
      <c r="E50" s="102">
        <v>0</v>
      </c>
      <c r="F50" s="102">
        <v>18</v>
      </c>
      <c r="G50" s="102">
        <v>131</v>
      </c>
      <c r="H50" s="102">
        <v>40</v>
      </c>
      <c r="I50" s="102">
        <v>2</v>
      </c>
      <c r="J50" s="102">
        <v>13</v>
      </c>
      <c r="K50" s="102">
        <v>14</v>
      </c>
      <c r="L50" s="102">
        <v>44</v>
      </c>
      <c r="M50" s="102">
        <v>1273</v>
      </c>
      <c r="N50" s="102">
        <f t="shared" si="0"/>
        <v>1527.6</v>
      </c>
      <c r="O50" s="102">
        <v>297</v>
      </c>
      <c r="P50" s="102">
        <v>1486</v>
      </c>
      <c r="Q50" s="102">
        <v>1227</v>
      </c>
      <c r="R50" s="102">
        <v>69</v>
      </c>
      <c r="S50" s="102">
        <v>1554</v>
      </c>
      <c r="T50" s="102">
        <v>1786</v>
      </c>
      <c r="U50" s="102">
        <v>84</v>
      </c>
      <c r="V50" s="102">
        <v>913</v>
      </c>
      <c r="W50" s="102">
        <v>57</v>
      </c>
      <c r="X50" s="102">
        <v>3</v>
      </c>
      <c r="Y50" s="102">
        <v>203</v>
      </c>
      <c r="Z50" s="102">
        <v>312</v>
      </c>
      <c r="AA50" s="102">
        <v>14</v>
      </c>
      <c r="AB50" s="102">
        <v>348</v>
      </c>
      <c r="AC50" s="102">
        <v>10</v>
      </c>
      <c r="AD50" s="102">
        <v>0</v>
      </c>
      <c r="AE50" s="102">
        <v>74</v>
      </c>
      <c r="AF50" s="102">
        <v>4</v>
      </c>
      <c r="AG50" s="102">
        <v>1</v>
      </c>
      <c r="AH50" s="102">
        <v>295</v>
      </c>
      <c r="AI50" s="102">
        <v>18</v>
      </c>
      <c r="AJ50" s="102">
        <v>681</v>
      </c>
      <c r="AK50" s="102">
        <v>11</v>
      </c>
      <c r="AL50" s="102">
        <v>11</v>
      </c>
      <c r="AM50" s="102">
        <v>1377</v>
      </c>
      <c r="AN50" s="102">
        <v>1377</v>
      </c>
      <c r="AO50" s="102">
        <v>4</v>
      </c>
      <c r="AP50" s="102">
        <v>1</v>
      </c>
      <c r="AQ50" s="102">
        <v>445</v>
      </c>
      <c r="AR50" s="102">
        <v>68</v>
      </c>
      <c r="AS50" s="102">
        <v>0</v>
      </c>
      <c r="AT50" s="102">
        <v>212</v>
      </c>
      <c r="AU50" s="102">
        <v>24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120</v>
      </c>
      <c r="D51" s="102">
        <v>113</v>
      </c>
      <c r="E51" s="102">
        <v>1</v>
      </c>
      <c r="F51" s="102">
        <v>30</v>
      </c>
      <c r="G51" s="102">
        <v>271</v>
      </c>
      <c r="H51" s="102">
        <v>85</v>
      </c>
      <c r="I51" s="102">
        <v>1</v>
      </c>
      <c r="J51" s="102">
        <v>16</v>
      </c>
      <c r="K51" s="102">
        <v>4</v>
      </c>
      <c r="L51" s="102">
        <v>41</v>
      </c>
      <c r="M51" s="102">
        <v>1617</v>
      </c>
      <c r="N51" s="102">
        <f t="shared" si="0"/>
        <v>1940.3999999999999</v>
      </c>
      <c r="O51" s="102">
        <v>171</v>
      </c>
      <c r="P51" s="102">
        <v>1018</v>
      </c>
      <c r="Q51" s="102">
        <v>775</v>
      </c>
      <c r="R51" s="102">
        <v>23</v>
      </c>
      <c r="S51" s="102">
        <v>1151</v>
      </c>
      <c r="T51" s="102">
        <v>1375</v>
      </c>
      <c r="U51" s="102">
        <v>45</v>
      </c>
      <c r="V51" s="102">
        <v>546</v>
      </c>
      <c r="W51" s="102">
        <v>13</v>
      </c>
      <c r="X51" s="102">
        <v>4</v>
      </c>
      <c r="Y51" s="102">
        <v>136</v>
      </c>
      <c r="Z51" s="102">
        <v>243</v>
      </c>
      <c r="AA51" s="102">
        <v>10</v>
      </c>
      <c r="AB51" s="102">
        <v>305</v>
      </c>
      <c r="AC51" s="102">
        <v>1</v>
      </c>
      <c r="AD51" s="102">
        <v>0</v>
      </c>
      <c r="AE51" s="102">
        <v>140</v>
      </c>
      <c r="AF51" s="102">
        <v>5</v>
      </c>
      <c r="AG51" s="102">
        <v>6</v>
      </c>
      <c r="AH51" s="102">
        <v>368</v>
      </c>
      <c r="AI51" s="102">
        <v>8</v>
      </c>
      <c r="AJ51" s="102">
        <v>1011</v>
      </c>
      <c r="AK51" s="102">
        <v>37</v>
      </c>
      <c r="AL51" s="102">
        <v>37</v>
      </c>
      <c r="AM51" s="102">
        <v>663</v>
      </c>
      <c r="AN51" s="102">
        <v>663</v>
      </c>
      <c r="AO51" s="102">
        <v>0</v>
      </c>
      <c r="AP51" s="102">
        <v>24</v>
      </c>
      <c r="AQ51" s="102">
        <v>38</v>
      </c>
      <c r="AR51" s="102">
        <v>30</v>
      </c>
      <c r="AS51" s="102">
        <v>9</v>
      </c>
      <c r="AT51" s="102">
        <v>43</v>
      </c>
      <c r="AU51" s="102">
        <v>23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6</v>
      </c>
      <c r="G52" s="102">
        <v>12</v>
      </c>
      <c r="H52" s="102">
        <v>4</v>
      </c>
      <c r="I52" s="102">
        <v>0</v>
      </c>
      <c r="J52" s="102">
        <v>6</v>
      </c>
      <c r="K52" s="102">
        <v>4</v>
      </c>
      <c r="L52" s="102">
        <v>8</v>
      </c>
      <c r="M52" s="102">
        <v>315</v>
      </c>
      <c r="N52" s="102">
        <f t="shared" si="0"/>
        <v>378</v>
      </c>
      <c r="O52" s="102">
        <v>63</v>
      </c>
      <c r="P52" s="102">
        <v>172</v>
      </c>
      <c r="Q52" s="102">
        <v>481</v>
      </c>
      <c r="R52" s="102">
        <v>9</v>
      </c>
      <c r="S52" s="102">
        <v>317</v>
      </c>
      <c r="T52" s="102">
        <v>793</v>
      </c>
      <c r="U52" s="102">
        <v>31</v>
      </c>
      <c r="V52" s="102">
        <v>125</v>
      </c>
      <c r="W52" s="102">
        <v>32</v>
      </c>
      <c r="X52" s="102">
        <v>0</v>
      </c>
      <c r="Y52" s="102">
        <v>125</v>
      </c>
      <c r="Z52" s="102">
        <v>189</v>
      </c>
      <c r="AA52" s="102">
        <v>4</v>
      </c>
      <c r="AB52" s="102">
        <v>110</v>
      </c>
      <c r="AC52" s="102">
        <v>0</v>
      </c>
      <c r="AD52" s="102">
        <v>0</v>
      </c>
      <c r="AE52" s="102">
        <v>10</v>
      </c>
      <c r="AF52" s="102">
        <v>4</v>
      </c>
      <c r="AG52" s="102">
        <v>0</v>
      </c>
      <c r="AH52" s="102">
        <v>52</v>
      </c>
      <c r="AI52" s="102">
        <v>5</v>
      </c>
      <c r="AJ52" s="102">
        <v>62</v>
      </c>
      <c r="AK52" s="102">
        <v>1</v>
      </c>
      <c r="AL52" s="102">
        <v>1</v>
      </c>
      <c r="AM52" s="102">
        <v>159</v>
      </c>
      <c r="AN52" s="102">
        <v>119</v>
      </c>
      <c r="AO52" s="102">
        <v>0</v>
      </c>
      <c r="AP52" s="102">
        <v>0</v>
      </c>
      <c r="AQ52" s="102">
        <v>85</v>
      </c>
      <c r="AR52" s="102">
        <v>28</v>
      </c>
      <c r="AS52" s="102">
        <v>0</v>
      </c>
      <c r="AT52" s="102">
        <v>31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39</v>
      </c>
      <c r="D53" s="102">
        <v>1</v>
      </c>
      <c r="E53" s="102">
        <v>5</v>
      </c>
      <c r="F53" s="102">
        <v>4</v>
      </c>
      <c r="G53" s="102">
        <v>41</v>
      </c>
      <c r="H53" s="102">
        <v>9</v>
      </c>
      <c r="I53" s="102">
        <v>0</v>
      </c>
      <c r="J53" s="102">
        <v>9</v>
      </c>
      <c r="K53" s="102">
        <v>2</v>
      </c>
      <c r="L53" s="102">
        <v>22</v>
      </c>
      <c r="M53" s="102">
        <v>745</v>
      </c>
      <c r="N53" s="102">
        <f t="shared" si="0"/>
        <v>894</v>
      </c>
      <c r="O53" s="102">
        <v>153</v>
      </c>
      <c r="P53" s="102">
        <v>431</v>
      </c>
      <c r="Q53" s="102">
        <v>202</v>
      </c>
      <c r="R53" s="102">
        <v>15</v>
      </c>
      <c r="S53" s="102">
        <v>1225</v>
      </c>
      <c r="T53" s="102">
        <v>702</v>
      </c>
      <c r="U53" s="102">
        <v>26</v>
      </c>
      <c r="V53" s="102">
        <v>208</v>
      </c>
      <c r="W53" s="102">
        <v>22</v>
      </c>
      <c r="X53" s="102">
        <v>5</v>
      </c>
      <c r="Y53" s="102">
        <v>251</v>
      </c>
      <c r="Z53" s="102">
        <v>579</v>
      </c>
      <c r="AA53" s="102">
        <v>1</v>
      </c>
      <c r="AB53" s="102">
        <v>229</v>
      </c>
      <c r="AC53" s="102">
        <v>3</v>
      </c>
      <c r="AD53" s="102">
        <v>0</v>
      </c>
      <c r="AE53" s="102">
        <v>23</v>
      </c>
      <c r="AF53" s="102">
        <v>0</v>
      </c>
      <c r="AG53" s="102">
        <v>0</v>
      </c>
      <c r="AH53" s="102">
        <v>137</v>
      </c>
      <c r="AI53" s="102">
        <v>1</v>
      </c>
      <c r="AJ53" s="102">
        <v>371</v>
      </c>
      <c r="AK53" s="102">
        <v>10</v>
      </c>
      <c r="AL53" s="102">
        <v>10</v>
      </c>
      <c r="AM53" s="102">
        <v>431</v>
      </c>
      <c r="AN53" s="102">
        <v>431</v>
      </c>
      <c r="AO53" s="102">
        <v>0</v>
      </c>
      <c r="AP53" s="102">
        <v>0</v>
      </c>
      <c r="AQ53" s="102">
        <v>152</v>
      </c>
      <c r="AR53" s="102">
        <v>120</v>
      </c>
      <c r="AS53" s="102">
        <v>1</v>
      </c>
      <c r="AT53" s="102">
        <v>89</v>
      </c>
      <c r="AU53" s="102">
        <v>24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8</v>
      </c>
      <c r="D54" s="102">
        <v>5</v>
      </c>
      <c r="E54" s="102">
        <v>0</v>
      </c>
      <c r="F54" s="102">
        <v>5</v>
      </c>
      <c r="G54" s="102">
        <v>25</v>
      </c>
      <c r="H54" s="102">
        <v>12</v>
      </c>
      <c r="I54" s="102">
        <v>0</v>
      </c>
      <c r="J54" s="102">
        <v>5</v>
      </c>
      <c r="K54" s="102">
        <v>5</v>
      </c>
      <c r="L54" s="102">
        <v>16</v>
      </c>
      <c r="M54" s="102">
        <v>206</v>
      </c>
      <c r="N54" s="102">
        <f t="shared" si="0"/>
        <v>247.2</v>
      </c>
      <c r="O54" s="102">
        <v>56</v>
      </c>
      <c r="P54" s="102">
        <v>187</v>
      </c>
      <c r="Q54" s="102">
        <v>173</v>
      </c>
      <c r="R54" s="102">
        <v>15</v>
      </c>
      <c r="S54" s="102">
        <v>313</v>
      </c>
      <c r="T54" s="102">
        <v>360</v>
      </c>
      <c r="U54" s="102">
        <v>11</v>
      </c>
      <c r="V54" s="102">
        <v>114</v>
      </c>
      <c r="W54" s="102">
        <v>14</v>
      </c>
      <c r="X54" s="102">
        <v>4</v>
      </c>
      <c r="Y54" s="102">
        <v>77</v>
      </c>
      <c r="Z54" s="102">
        <v>124</v>
      </c>
      <c r="AA54" s="102">
        <v>0</v>
      </c>
      <c r="AB54" s="102">
        <v>108</v>
      </c>
      <c r="AC54" s="102">
        <v>0</v>
      </c>
      <c r="AD54" s="102">
        <v>0</v>
      </c>
      <c r="AE54" s="102">
        <v>16</v>
      </c>
      <c r="AF54" s="102">
        <v>4</v>
      </c>
      <c r="AG54" s="102">
        <v>0</v>
      </c>
      <c r="AH54" s="102">
        <v>64</v>
      </c>
      <c r="AI54" s="102">
        <v>6</v>
      </c>
      <c r="AJ54" s="102">
        <v>131</v>
      </c>
      <c r="AK54" s="102">
        <v>8</v>
      </c>
      <c r="AL54" s="102">
        <v>8</v>
      </c>
      <c r="AM54" s="102">
        <v>162</v>
      </c>
      <c r="AN54" s="102">
        <v>162</v>
      </c>
      <c r="AO54" s="102">
        <v>0</v>
      </c>
      <c r="AP54" s="102">
        <v>62</v>
      </c>
      <c r="AQ54" s="102">
        <v>72</v>
      </c>
      <c r="AR54" s="102">
        <v>28</v>
      </c>
      <c r="AS54" s="102">
        <v>0</v>
      </c>
      <c r="AT54" s="102">
        <v>34</v>
      </c>
      <c r="AU54" s="102">
        <v>2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16</v>
      </c>
      <c r="D55" s="102">
        <v>10</v>
      </c>
      <c r="E55" s="102">
        <v>2</v>
      </c>
      <c r="F55" s="102">
        <v>9</v>
      </c>
      <c r="G55" s="102">
        <v>60</v>
      </c>
      <c r="H55" s="102">
        <v>43</v>
      </c>
      <c r="I55" s="102">
        <v>2</v>
      </c>
      <c r="J55" s="102">
        <v>15</v>
      </c>
      <c r="K55" s="102">
        <v>3</v>
      </c>
      <c r="L55" s="102">
        <v>36</v>
      </c>
      <c r="M55" s="102">
        <v>385</v>
      </c>
      <c r="N55" s="102">
        <f t="shared" si="0"/>
        <v>462</v>
      </c>
      <c r="O55" s="102">
        <v>81</v>
      </c>
      <c r="P55" s="102">
        <v>270</v>
      </c>
      <c r="Q55" s="102">
        <v>259</v>
      </c>
      <c r="R55" s="102">
        <v>27</v>
      </c>
      <c r="S55" s="102">
        <v>722</v>
      </c>
      <c r="T55" s="102">
        <v>589</v>
      </c>
      <c r="U55" s="102">
        <v>22</v>
      </c>
      <c r="V55" s="102">
        <v>329</v>
      </c>
      <c r="W55" s="102">
        <v>31</v>
      </c>
      <c r="X55" s="102">
        <v>5</v>
      </c>
      <c r="Y55" s="102">
        <v>206</v>
      </c>
      <c r="Z55" s="102">
        <v>383</v>
      </c>
      <c r="AA55" s="102">
        <v>3</v>
      </c>
      <c r="AB55" s="102">
        <v>343</v>
      </c>
      <c r="AC55" s="102">
        <v>0</v>
      </c>
      <c r="AD55" s="102">
        <v>0</v>
      </c>
      <c r="AE55" s="102">
        <v>13</v>
      </c>
      <c r="AF55" s="102">
        <v>2</v>
      </c>
      <c r="AG55" s="102">
        <v>0</v>
      </c>
      <c r="AH55" s="102">
        <v>67</v>
      </c>
      <c r="AI55" s="102">
        <v>0</v>
      </c>
      <c r="AJ55" s="102">
        <v>241</v>
      </c>
      <c r="AK55" s="102">
        <v>3</v>
      </c>
      <c r="AL55" s="102">
        <v>3</v>
      </c>
      <c r="AM55" s="102">
        <v>521</v>
      </c>
      <c r="AN55" s="102">
        <v>521</v>
      </c>
      <c r="AO55" s="102">
        <v>1</v>
      </c>
      <c r="AP55" s="102">
        <v>0</v>
      </c>
      <c r="AQ55" s="102">
        <v>185</v>
      </c>
      <c r="AR55" s="102">
        <v>28</v>
      </c>
      <c r="AS55" s="102">
        <v>1</v>
      </c>
      <c r="AT55" s="102">
        <v>77</v>
      </c>
      <c r="AU55" s="102">
        <v>14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5</v>
      </c>
      <c r="F56" s="102">
        <v>17</v>
      </c>
      <c r="G56" s="102">
        <v>31</v>
      </c>
      <c r="H56" s="102">
        <v>21</v>
      </c>
      <c r="I56" s="102">
        <v>3</v>
      </c>
      <c r="J56" s="102">
        <v>14</v>
      </c>
      <c r="K56" s="102">
        <v>4</v>
      </c>
      <c r="L56" s="102">
        <v>10</v>
      </c>
      <c r="M56" s="102">
        <v>238</v>
      </c>
      <c r="N56" s="102">
        <f t="shared" si="0"/>
        <v>285.59999999999997</v>
      </c>
      <c r="O56" s="102">
        <v>46</v>
      </c>
      <c r="P56" s="102">
        <v>197</v>
      </c>
      <c r="Q56" s="102">
        <v>82</v>
      </c>
      <c r="R56" s="102">
        <v>11</v>
      </c>
      <c r="S56" s="102">
        <v>521</v>
      </c>
      <c r="T56" s="102">
        <v>303</v>
      </c>
      <c r="U56" s="102">
        <v>12</v>
      </c>
      <c r="V56" s="102">
        <v>85</v>
      </c>
      <c r="W56" s="102">
        <v>19</v>
      </c>
      <c r="X56" s="102">
        <v>6</v>
      </c>
      <c r="Y56" s="102">
        <v>119</v>
      </c>
      <c r="Z56" s="102">
        <v>230</v>
      </c>
      <c r="AA56" s="102">
        <v>10</v>
      </c>
      <c r="AB56" s="102">
        <v>93</v>
      </c>
      <c r="AC56" s="102">
        <v>0</v>
      </c>
      <c r="AD56" s="102">
        <v>0</v>
      </c>
      <c r="AE56" s="102">
        <v>10</v>
      </c>
      <c r="AF56" s="102">
        <v>0</v>
      </c>
      <c r="AG56" s="102">
        <v>0</v>
      </c>
      <c r="AH56" s="102">
        <v>67</v>
      </c>
      <c r="AI56" s="102">
        <v>2</v>
      </c>
      <c r="AJ56" s="102">
        <v>159</v>
      </c>
      <c r="AK56" s="102">
        <v>11</v>
      </c>
      <c r="AL56" s="102">
        <v>11</v>
      </c>
      <c r="AM56" s="102">
        <v>223</v>
      </c>
      <c r="AN56" s="102">
        <v>223</v>
      </c>
      <c r="AO56" s="102">
        <v>0</v>
      </c>
      <c r="AP56" s="102">
        <v>0</v>
      </c>
      <c r="AQ56" s="102">
        <v>47</v>
      </c>
      <c r="AR56" s="102">
        <v>65</v>
      </c>
      <c r="AS56" s="102">
        <v>0</v>
      </c>
      <c r="AT56" s="102">
        <v>67</v>
      </c>
      <c r="AU56" s="102">
        <v>9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166</v>
      </c>
      <c r="D57" s="102">
        <v>101</v>
      </c>
      <c r="E57" s="102">
        <v>21</v>
      </c>
      <c r="F57" s="102">
        <v>119</v>
      </c>
      <c r="G57" s="102">
        <v>479</v>
      </c>
      <c r="H57" s="102">
        <v>227</v>
      </c>
      <c r="I57" s="102">
        <v>9</v>
      </c>
      <c r="J57" s="102">
        <v>92</v>
      </c>
      <c r="K57" s="102">
        <v>77</v>
      </c>
      <c r="L57" s="102">
        <v>228</v>
      </c>
      <c r="M57" s="102">
        <v>4709</v>
      </c>
      <c r="N57" s="102">
        <f t="shared" si="0"/>
        <v>5650.8</v>
      </c>
      <c r="O57" s="102">
        <v>773</v>
      </c>
      <c r="P57" s="102">
        <v>6951</v>
      </c>
      <c r="Q57" s="102">
        <v>5481</v>
      </c>
      <c r="R57" s="102">
        <v>189</v>
      </c>
      <c r="S57" s="102">
        <v>8141</v>
      </c>
      <c r="T57" s="102">
        <v>10359</v>
      </c>
      <c r="U57" s="102">
        <v>360</v>
      </c>
      <c r="V57" s="102">
        <v>3076</v>
      </c>
      <c r="W57" s="102">
        <v>229</v>
      </c>
      <c r="X57" s="102">
        <v>61</v>
      </c>
      <c r="Y57" s="102">
        <v>1172</v>
      </c>
      <c r="Z57" s="102">
        <v>2085</v>
      </c>
      <c r="AA57" s="102">
        <v>82</v>
      </c>
      <c r="AB57" s="102">
        <v>1622</v>
      </c>
      <c r="AC57" s="102">
        <v>19</v>
      </c>
      <c r="AD57" s="102">
        <v>0</v>
      </c>
      <c r="AE57" s="102">
        <v>50</v>
      </c>
      <c r="AF57" s="102">
        <v>25</v>
      </c>
      <c r="AG57" s="102">
        <v>1</v>
      </c>
      <c r="AH57" s="102">
        <v>934</v>
      </c>
      <c r="AI57" s="102">
        <v>32</v>
      </c>
      <c r="AJ57" s="102">
        <v>2471</v>
      </c>
      <c r="AK57" s="102">
        <v>23</v>
      </c>
      <c r="AL57" s="102">
        <v>23</v>
      </c>
      <c r="AM57" s="102">
        <v>5346</v>
      </c>
      <c r="AN57" s="102">
        <v>5346</v>
      </c>
      <c r="AO57" s="102">
        <v>3</v>
      </c>
      <c r="AP57" s="102">
        <v>12</v>
      </c>
      <c r="AQ57" s="102">
        <v>1325</v>
      </c>
      <c r="AR57" s="102">
        <v>160</v>
      </c>
      <c r="AS57" s="102">
        <v>13</v>
      </c>
      <c r="AT57" s="102">
        <v>520</v>
      </c>
      <c r="AU57" s="102">
        <v>189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3</v>
      </c>
      <c r="G58" s="102">
        <v>14</v>
      </c>
      <c r="H58" s="102">
        <v>6</v>
      </c>
      <c r="I58" s="102">
        <v>0</v>
      </c>
      <c r="J58" s="102">
        <v>0</v>
      </c>
      <c r="K58" s="102">
        <v>2</v>
      </c>
      <c r="L58" s="102">
        <v>3</v>
      </c>
      <c r="M58" s="102">
        <v>143</v>
      </c>
      <c r="N58" s="102">
        <f t="shared" si="0"/>
        <v>171.6</v>
      </c>
      <c r="O58" s="102">
        <v>12</v>
      </c>
      <c r="P58" s="102">
        <v>61</v>
      </c>
      <c r="Q58" s="102">
        <v>86</v>
      </c>
      <c r="R58" s="102">
        <v>14</v>
      </c>
      <c r="S58" s="102">
        <v>160</v>
      </c>
      <c r="T58" s="102">
        <v>194</v>
      </c>
      <c r="U58" s="102">
        <v>6</v>
      </c>
      <c r="V58" s="102">
        <v>63</v>
      </c>
      <c r="W58" s="102">
        <v>2</v>
      </c>
      <c r="X58" s="102">
        <v>5</v>
      </c>
      <c r="Y58" s="102">
        <v>37</v>
      </c>
      <c r="Z58" s="102">
        <v>95</v>
      </c>
      <c r="AA58" s="102">
        <v>1</v>
      </c>
      <c r="AB58" s="102">
        <v>75</v>
      </c>
      <c r="AC58" s="102">
        <v>0</v>
      </c>
      <c r="AD58" s="102">
        <v>0</v>
      </c>
      <c r="AE58" s="102">
        <v>4</v>
      </c>
      <c r="AF58" s="102">
        <v>2</v>
      </c>
      <c r="AG58" s="102">
        <v>0</v>
      </c>
      <c r="AH58" s="102">
        <v>13</v>
      </c>
      <c r="AI58" s="102">
        <v>4</v>
      </c>
      <c r="AJ58" s="102">
        <v>64</v>
      </c>
      <c r="AK58" s="102">
        <v>2</v>
      </c>
      <c r="AL58" s="102">
        <v>2</v>
      </c>
      <c r="AM58" s="102">
        <v>116</v>
      </c>
      <c r="AN58" s="102">
        <v>116</v>
      </c>
      <c r="AO58" s="102">
        <v>0</v>
      </c>
      <c r="AP58" s="102">
        <v>0</v>
      </c>
      <c r="AQ58" s="102">
        <v>13</v>
      </c>
      <c r="AR58" s="102">
        <v>5</v>
      </c>
      <c r="AS58" s="102">
        <v>0</v>
      </c>
      <c r="AT58" s="102">
        <v>24</v>
      </c>
      <c r="AU58" s="102">
        <v>2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3621</v>
      </c>
      <c r="D59" s="102">
        <v>932</v>
      </c>
      <c r="E59" s="102">
        <v>415</v>
      </c>
      <c r="F59" s="102">
        <v>1221</v>
      </c>
      <c r="G59" s="102">
        <v>6038</v>
      </c>
      <c r="H59" s="102">
        <v>2361</v>
      </c>
      <c r="I59" s="102">
        <v>58</v>
      </c>
      <c r="J59" s="102">
        <v>1483</v>
      </c>
      <c r="K59" s="101">
        <v>292</v>
      </c>
      <c r="L59" s="101">
        <v>1937</v>
      </c>
      <c r="M59" s="101">
        <v>39510</v>
      </c>
      <c r="N59" s="102">
        <f t="shared" si="0"/>
        <v>47412</v>
      </c>
      <c r="O59" s="101">
        <v>3677</v>
      </c>
      <c r="P59" s="102">
        <v>32183</v>
      </c>
      <c r="Q59" s="102">
        <v>39351</v>
      </c>
      <c r="R59" s="102">
        <v>1487</v>
      </c>
      <c r="S59" s="102">
        <v>51141</v>
      </c>
      <c r="T59" s="102">
        <v>83379</v>
      </c>
      <c r="U59" s="102">
        <v>2875</v>
      </c>
      <c r="V59" s="102">
        <v>13948</v>
      </c>
      <c r="W59" s="102">
        <v>3379</v>
      </c>
      <c r="X59" s="102">
        <v>486</v>
      </c>
      <c r="Y59" s="102">
        <v>8523</v>
      </c>
      <c r="Z59" s="102">
        <v>14264</v>
      </c>
      <c r="AA59" s="102">
        <v>790</v>
      </c>
      <c r="AB59" s="102">
        <v>15306</v>
      </c>
      <c r="AC59" s="102">
        <v>319</v>
      </c>
      <c r="AD59" s="102">
        <v>104</v>
      </c>
      <c r="AE59" s="102">
        <v>936</v>
      </c>
      <c r="AF59" s="102">
        <v>166</v>
      </c>
      <c r="AG59" s="102">
        <v>10</v>
      </c>
      <c r="AH59" s="102">
        <v>8040</v>
      </c>
      <c r="AI59" s="102">
        <v>185</v>
      </c>
      <c r="AJ59" s="102">
        <v>19727</v>
      </c>
      <c r="AK59" s="102">
        <v>636</v>
      </c>
      <c r="AL59" s="102">
        <v>636</v>
      </c>
      <c r="AM59" s="102">
        <v>30670</v>
      </c>
      <c r="AN59" s="102">
        <v>30670</v>
      </c>
      <c r="AO59" s="102">
        <v>62</v>
      </c>
      <c r="AP59" s="102">
        <v>21</v>
      </c>
      <c r="AQ59" s="102">
        <v>5545</v>
      </c>
      <c r="AR59" s="102">
        <v>847</v>
      </c>
      <c r="AS59" s="102">
        <v>116</v>
      </c>
      <c r="AT59" s="102">
        <v>3070</v>
      </c>
      <c r="AU59" s="102">
        <v>1191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2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61</v>
      </c>
      <c r="N60" s="102">
        <f t="shared" si="0"/>
        <v>73.2</v>
      </c>
      <c r="O60" s="102">
        <v>2</v>
      </c>
      <c r="P60" s="102">
        <v>16</v>
      </c>
      <c r="Q60" s="102">
        <v>36</v>
      </c>
      <c r="R60" s="102">
        <v>4</v>
      </c>
      <c r="S60" s="102">
        <v>104</v>
      </c>
      <c r="T60" s="102">
        <v>133</v>
      </c>
      <c r="U60" s="102">
        <v>8</v>
      </c>
      <c r="V60" s="102">
        <v>9</v>
      </c>
      <c r="W60" s="102">
        <v>0</v>
      </c>
      <c r="X60" s="102">
        <v>0</v>
      </c>
      <c r="Y60" s="102">
        <v>9</v>
      </c>
      <c r="Z60" s="102">
        <v>34</v>
      </c>
      <c r="AA60" s="102">
        <v>0</v>
      </c>
      <c r="AB60" s="102">
        <v>25</v>
      </c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53</v>
      </c>
      <c r="AK60" s="102">
        <v>0</v>
      </c>
      <c r="AL60" s="102">
        <v>0</v>
      </c>
      <c r="AM60" s="102">
        <v>63</v>
      </c>
      <c r="AN60" s="102">
        <v>63</v>
      </c>
      <c r="AO60" s="102">
        <v>0</v>
      </c>
      <c r="AP60" s="102">
        <v>0</v>
      </c>
      <c r="AQ60" s="102">
        <v>6</v>
      </c>
      <c r="AR60" s="102">
        <v>3</v>
      </c>
      <c r="AS60" s="102">
        <v>0</v>
      </c>
      <c r="AT60" s="102">
        <v>8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59</v>
      </c>
      <c r="D61" s="102">
        <v>11</v>
      </c>
      <c r="E61" s="102">
        <v>4</v>
      </c>
      <c r="F61" s="102">
        <v>12</v>
      </c>
      <c r="G61" s="102">
        <v>76</v>
      </c>
      <c r="H61" s="102">
        <v>54</v>
      </c>
      <c r="I61" s="102">
        <v>1</v>
      </c>
      <c r="J61" s="102">
        <v>27</v>
      </c>
      <c r="K61" s="102">
        <v>1</v>
      </c>
      <c r="L61" s="102">
        <v>25</v>
      </c>
      <c r="M61" s="102">
        <v>826</v>
      </c>
      <c r="N61" s="102">
        <f t="shared" si="0"/>
        <v>991.19999999999993</v>
      </c>
      <c r="O61" s="102">
        <v>148</v>
      </c>
      <c r="P61" s="102">
        <v>578</v>
      </c>
      <c r="Q61" s="102">
        <v>438</v>
      </c>
      <c r="R61" s="102">
        <v>22</v>
      </c>
      <c r="S61" s="102">
        <v>1497</v>
      </c>
      <c r="T61" s="102">
        <v>843</v>
      </c>
      <c r="U61" s="102">
        <v>33</v>
      </c>
      <c r="V61" s="102">
        <v>385</v>
      </c>
      <c r="W61" s="102">
        <v>59</v>
      </c>
      <c r="X61" s="102">
        <v>11</v>
      </c>
      <c r="Y61" s="102">
        <v>346</v>
      </c>
      <c r="Z61" s="102">
        <v>879</v>
      </c>
      <c r="AA61" s="102">
        <v>9</v>
      </c>
      <c r="AB61" s="102">
        <v>425</v>
      </c>
      <c r="AC61" s="102">
        <v>1</v>
      </c>
      <c r="AD61" s="102">
        <v>0</v>
      </c>
      <c r="AE61" s="102">
        <v>54</v>
      </c>
      <c r="AF61" s="102">
        <v>5</v>
      </c>
      <c r="AG61" s="102">
        <v>0</v>
      </c>
      <c r="AH61" s="102">
        <v>178</v>
      </c>
      <c r="AI61" s="102">
        <v>1</v>
      </c>
      <c r="AJ61" s="102">
        <v>457</v>
      </c>
      <c r="AK61" s="102">
        <v>32</v>
      </c>
      <c r="AL61" s="102">
        <v>32</v>
      </c>
      <c r="AM61" s="102">
        <v>583</v>
      </c>
      <c r="AN61" s="102">
        <v>583</v>
      </c>
      <c r="AO61" s="102">
        <v>3</v>
      </c>
      <c r="AP61" s="102">
        <v>4</v>
      </c>
      <c r="AQ61" s="102">
        <v>207</v>
      </c>
      <c r="AR61" s="102">
        <v>130</v>
      </c>
      <c r="AS61" s="102">
        <v>6</v>
      </c>
      <c r="AT61" s="102">
        <v>218</v>
      </c>
      <c r="AU61" s="102">
        <v>28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1" t="s">
        <v>123</v>
      </c>
      <c r="AX63" s="141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11551</v>
      </c>
      <c r="D64" s="62">
        <f t="shared" si="1"/>
        <v>4578</v>
      </c>
      <c r="E64" s="62">
        <f t="shared" si="1"/>
        <v>1009</v>
      </c>
      <c r="F64" s="62">
        <f t="shared" si="1"/>
        <v>4262</v>
      </c>
      <c r="G64" s="62">
        <f t="shared" si="1"/>
        <v>23510</v>
      </c>
      <c r="H64" s="62">
        <f t="shared" si="1"/>
        <v>8529</v>
      </c>
      <c r="I64" s="62">
        <f t="shared" si="1"/>
        <v>274</v>
      </c>
      <c r="J64" s="62">
        <f t="shared" si="1"/>
        <v>4440</v>
      </c>
      <c r="K64" s="62">
        <f t="shared" si="1"/>
        <v>966</v>
      </c>
      <c r="L64" s="62">
        <f t="shared" si="1"/>
        <v>6068</v>
      </c>
      <c r="M64" s="62"/>
      <c r="N64" s="62">
        <f t="shared" si="1"/>
        <v>177465.60000000003</v>
      </c>
      <c r="O64" s="62">
        <f t="shared" si="1"/>
        <v>18585</v>
      </c>
      <c r="P64" s="64">
        <f t="shared" si="1"/>
        <v>111859</v>
      </c>
      <c r="Q64" s="64">
        <f t="shared" si="1"/>
        <v>101372</v>
      </c>
      <c r="R64" s="64">
        <f t="shared" si="1"/>
        <v>4132</v>
      </c>
      <c r="S64" s="64">
        <f t="shared" si="1"/>
        <v>196113</v>
      </c>
      <c r="T64" s="64">
        <f t="shared" si="1"/>
        <v>215927</v>
      </c>
      <c r="U64" s="64">
        <f t="shared" si="1"/>
        <v>12597</v>
      </c>
      <c r="V64" s="64">
        <f t="shared" si="1"/>
        <v>56047</v>
      </c>
      <c r="W64" s="62">
        <f t="shared" si="1"/>
        <v>8711</v>
      </c>
      <c r="X64" s="62">
        <f t="shared" si="1"/>
        <v>1492</v>
      </c>
      <c r="Y64" s="62">
        <f t="shared" si="1"/>
        <v>34902</v>
      </c>
      <c r="Z64" s="62">
        <f t="shared" si="1"/>
        <v>71060</v>
      </c>
      <c r="AA64" s="64">
        <f t="shared" si="1"/>
        <v>1873</v>
      </c>
      <c r="AB64" s="64">
        <f t="shared" si="1"/>
        <v>48364</v>
      </c>
      <c r="AC64" s="62">
        <f t="shared" si="1"/>
        <v>521</v>
      </c>
      <c r="AD64" s="62">
        <f t="shared" si="1"/>
        <v>128</v>
      </c>
      <c r="AE64" s="62">
        <f t="shared" si="1"/>
        <v>6838</v>
      </c>
      <c r="AF64" s="62">
        <f t="shared" si="1"/>
        <v>1021</v>
      </c>
      <c r="AG64" s="62">
        <f t="shared" si="1"/>
        <v>112</v>
      </c>
      <c r="AH64" s="62">
        <f t="shared" si="1"/>
        <v>36765</v>
      </c>
      <c r="AI64" s="64">
        <f t="shared" si="1"/>
        <v>1565</v>
      </c>
      <c r="AJ64" s="62">
        <f t="shared" si="1"/>
        <v>87461</v>
      </c>
      <c r="AK64" s="62"/>
      <c r="AL64" s="62">
        <f>SUM(AL3:AL61)</f>
        <v>3134</v>
      </c>
      <c r="AM64" s="63"/>
      <c r="AN64" s="62">
        <f>SUM(AN3:AN61)</f>
        <v>102286</v>
      </c>
      <c r="AO64" s="62">
        <f t="shared" ref="AO64:AU64" si="2">SUM(AO3:AO61)</f>
        <v>264</v>
      </c>
      <c r="AP64" s="62">
        <f t="shared" si="2"/>
        <v>463</v>
      </c>
      <c r="AQ64" s="64">
        <f t="shared" si="2"/>
        <v>26469</v>
      </c>
      <c r="AR64" s="62">
        <f t="shared" si="2"/>
        <v>8327</v>
      </c>
      <c r="AS64" s="62">
        <f t="shared" si="2"/>
        <v>538</v>
      </c>
      <c r="AT64" s="62">
        <f t="shared" si="2"/>
        <v>14566</v>
      </c>
      <c r="AU64" s="64">
        <f t="shared" si="2"/>
        <v>3724</v>
      </c>
      <c r="AV64" s="99">
        <f>AV62/AV63</f>
        <v>0.67907894988052542</v>
      </c>
      <c r="AW64" s="141" t="s">
        <v>95</v>
      </c>
      <c r="AX64" s="141"/>
    </row>
    <row r="65" spans="1:48" ht="16" x14ac:dyDescent="0.2">
      <c r="A65" s="63"/>
      <c r="B65" s="70" t="s">
        <v>96</v>
      </c>
      <c r="C65" s="88">
        <f>C64/D64</f>
        <v>2.5231542158147664</v>
      </c>
      <c r="D65" s="76">
        <f>D64/D64</f>
        <v>1</v>
      </c>
      <c r="E65" s="88">
        <f>E64/D64</f>
        <v>0.22040192223678462</v>
      </c>
      <c r="F65" s="88">
        <f>F64/D64</f>
        <v>0.93097422455220624</v>
      </c>
      <c r="G65" s="88">
        <f>G64/H64</f>
        <v>2.7564778989330518</v>
      </c>
      <c r="H65" s="76">
        <f>H64/H64</f>
        <v>1</v>
      </c>
      <c r="I65" s="88">
        <f>I64/H64</f>
        <v>3.2125688826357135E-2</v>
      </c>
      <c r="J65" s="88">
        <f>J64/H64</f>
        <v>0.52057685543440024</v>
      </c>
      <c r="K65" s="88">
        <f>K64/O64</f>
        <v>5.19774011299435E-2</v>
      </c>
      <c r="L65" s="88">
        <f>L64/O64</f>
        <v>0.32649986548291632</v>
      </c>
      <c r="M65" s="88"/>
      <c r="N65" s="88">
        <f>N64/O64</f>
        <v>9.5488619854721577</v>
      </c>
      <c r="O65" s="76">
        <f>O64/O64</f>
        <v>1</v>
      </c>
      <c r="P65" s="88">
        <f>P64/S64</f>
        <v>0.57038034194571496</v>
      </c>
      <c r="Q65" s="88">
        <f>Q64/S64</f>
        <v>0.51690606945995421</v>
      </c>
      <c r="R65" s="88">
        <f>R64/S64</f>
        <v>2.1069485449715215E-2</v>
      </c>
      <c r="S65" s="76">
        <f>S64/S64</f>
        <v>1</v>
      </c>
      <c r="T65" s="88">
        <f>T64/S64</f>
        <v>1.1010335877784747</v>
      </c>
      <c r="U65" s="88">
        <f>U64/S64</f>
        <v>6.4233375655871866E-2</v>
      </c>
      <c r="V65" s="88">
        <f>V64/S64</f>
        <v>0.28578931534370489</v>
      </c>
      <c r="W65" s="88">
        <f>W64/AB64</f>
        <v>0.18011330741874121</v>
      </c>
      <c r="X65" s="88">
        <f>X64/AB64</f>
        <v>3.084939210983376E-2</v>
      </c>
      <c r="Y65" s="88">
        <f>Y64/AB64</f>
        <v>0.72165246877843026</v>
      </c>
      <c r="Z65" s="88">
        <f>Z64/AB64</f>
        <v>1.4692746671077661</v>
      </c>
      <c r="AA65" s="88">
        <f>AA64/AB64</f>
        <v>3.872715242742536E-2</v>
      </c>
      <c r="AB65" s="76">
        <f>AB64/AB64</f>
        <v>1</v>
      </c>
      <c r="AC65" s="75">
        <f>AC64/AE64</f>
        <v>7.6191868967534368E-2</v>
      </c>
      <c r="AD65" s="75">
        <f>AD64/AE64</f>
        <v>1.8718923661889441E-2</v>
      </c>
      <c r="AE65" s="76">
        <f>AE64/AE64</f>
        <v>1</v>
      </c>
      <c r="AF65" s="75">
        <f>AF64/AE64</f>
        <v>0.14931266452178998</v>
      </c>
      <c r="AG65" s="75">
        <f>AG64/AE64</f>
        <v>1.6379058204153262E-2</v>
      </c>
      <c r="AH65" s="75">
        <f>AH64/AE64</f>
        <v>5.3765720971044164</v>
      </c>
      <c r="AI65" s="88">
        <f>AI64/AE64</f>
        <v>0.22886809008482012</v>
      </c>
      <c r="AJ65" s="77">
        <f>AJ64/AJ64</f>
        <v>1</v>
      </c>
      <c r="AK65" s="75"/>
      <c r="AL65" s="75">
        <f>AL64/AJ64</f>
        <v>3.5833114188038098E-2</v>
      </c>
      <c r="AM65" s="75"/>
      <c r="AN65" s="75">
        <f>AN64/AJ64</f>
        <v>1.1695041218371618</v>
      </c>
      <c r="AO65" s="75">
        <f>AO64/AJ64</f>
        <v>3.0184882404728965E-3</v>
      </c>
      <c r="AP65" s="75">
        <f>AP64/AJ64</f>
        <v>5.2937880884051181E-3</v>
      </c>
      <c r="AQ65" s="88">
        <f>AQ64/AJ64</f>
        <v>0.30263774711014052</v>
      </c>
      <c r="AR65" s="77">
        <f>AR64/AR64</f>
        <v>1</v>
      </c>
      <c r="AS65" s="78">
        <f>AS64/AR64</f>
        <v>6.4609102918217851E-2</v>
      </c>
      <c r="AT65" s="75">
        <f>AT64/AR64</f>
        <v>1.7492494295664704</v>
      </c>
      <c r="AU65" s="90">
        <f>AU64/AR64</f>
        <v>0.44721988711420679</v>
      </c>
      <c r="AV65" s="63"/>
    </row>
    <row r="66" spans="1:48" x14ac:dyDescent="0.2">
      <c r="A66" s="65" t="s">
        <v>17</v>
      </c>
      <c r="B66" s="65" t="s">
        <v>94</v>
      </c>
      <c r="C66" s="66">
        <f>SUMIF(B3:B61, "Europe", C3:C61)</f>
        <v>4568</v>
      </c>
      <c r="D66" s="66">
        <f>SUMIF(B3:B61, "Europe", D3:D61)</f>
        <v>2467</v>
      </c>
      <c r="E66" s="66">
        <f>SUMIF(B3:B61, "Europe", E3:E61)</f>
        <v>272</v>
      </c>
      <c r="F66" s="66">
        <f>SUMIF(B3:B61, "Europe", F3:F61)</f>
        <v>1706</v>
      </c>
      <c r="G66" s="66">
        <f>SUMIF(B3:B61, "Europe", G3:G61)</f>
        <v>9551</v>
      </c>
      <c r="H66" s="66">
        <f>SUMIF(B3:B61, "Europe", H3:H61)</f>
        <v>2685</v>
      </c>
      <c r="I66" s="66">
        <f>SUMIF(B3:B61, "Europe", I3:I61)</f>
        <v>152</v>
      </c>
      <c r="J66" s="66">
        <f>SUMIF(B3:B61, "Europe", J3:J61)</f>
        <v>856</v>
      </c>
      <c r="K66" s="66">
        <f>SUMIF(B3:B61, "Europe", K3:K61)</f>
        <v>365</v>
      </c>
      <c r="L66" s="66">
        <f>SUMIF(B3:B61, "Europe", L3:L61)</f>
        <v>1916</v>
      </c>
      <c r="M66" s="66"/>
      <c r="N66" s="66">
        <f>SUMIF(B3:B61, "Europe", N3:N61)</f>
        <v>65441.999999999993</v>
      </c>
      <c r="O66" s="66">
        <f>SUMIF(B3:B61, "Europe", O3:O61)</f>
        <v>8601</v>
      </c>
      <c r="P66" s="66">
        <f>SUMIF(B3:B61, "Europe", P3:P61)</f>
        <v>43643</v>
      </c>
      <c r="Q66" s="66">
        <f>SUMIF(B3:B61, "Europe", Q3:Q61)</f>
        <v>37416</v>
      </c>
      <c r="R66" s="66">
        <f>SUMIF(B3:B61, "Europe", R3:R61)</f>
        <v>1489</v>
      </c>
      <c r="S66" s="68">
        <f>SUMIF(B3:B61, "Europe", S3:S61)</f>
        <v>64421</v>
      </c>
      <c r="T66" s="66">
        <f>SUMIF(B3:B61, "Europe", T3:T61)</f>
        <v>69773</v>
      </c>
      <c r="U66" s="66">
        <f>SUMIF(B3:B61, "Europe", U3:U61)</f>
        <v>8621</v>
      </c>
      <c r="V66" s="66">
        <f>SUMIF(B3:B61, "Europe", V3:V61)</f>
        <v>26619</v>
      </c>
      <c r="W66" s="66">
        <f>SUMIF(B3:B61, "Europe", W3:W61)</f>
        <v>2238</v>
      </c>
      <c r="X66" s="66">
        <f>SUMIF(B3:B61, "Europe", X3:X61)</f>
        <v>397</v>
      </c>
      <c r="Y66" s="66">
        <f>SUMIF(B3:B61, "Europe", Y3:Y61)</f>
        <v>11062</v>
      </c>
      <c r="Z66" s="66">
        <f>SUMIF(B3:B61, "Europe", Z3:Z61)</f>
        <v>22012</v>
      </c>
      <c r="AA66" s="68">
        <f>SUMIF(B3:B61, "Europe", AA3:AA61)</f>
        <v>616</v>
      </c>
      <c r="AB66" s="68">
        <f>SUMIF(B3:B61, "Europe", AB3:AB61)</f>
        <v>17549</v>
      </c>
      <c r="AC66" s="66">
        <f>SUMIF(B3:B61, "Europe", AC3:AC61)</f>
        <v>101</v>
      </c>
      <c r="AD66" s="66">
        <f>SUMIF(B3:B61, "Europe", AD3:AD61)</f>
        <v>5</v>
      </c>
      <c r="AE66" s="66">
        <f>SUMIF(B3:B61, "Europe", AE3:AE61)</f>
        <v>3589</v>
      </c>
      <c r="AF66" s="66">
        <f>SUMIF(B3:B61, "Europe", AF3:AF61)</f>
        <v>653</v>
      </c>
      <c r="AG66" s="66">
        <f>SUMIF(B3:B61, "Europe", AG3:AG61)</f>
        <v>89</v>
      </c>
      <c r="AH66" s="66">
        <f>SUMIF(B3:B61, "Europe", AH3:AH61)</f>
        <v>14570</v>
      </c>
      <c r="AI66" s="68">
        <f>SUMIF(B3:B61, "Europe", AI3:AI61)</f>
        <v>1095</v>
      </c>
      <c r="AJ66" s="66">
        <f>SUMIF(B3:B61, "Europe", AJ3:AJ61)</f>
        <v>32936</v>
      </c>
      <c r="AK66" s="66"/>
      <c r="AL66" s="66">
        <f>SUMIF(B3:B61, "Europe", AL3:AL61)</f>
        <v>1314</v>
      </c>
      <c r="AM66" s="67"/>
      <c r="AN66" s="66">
        <f>SUMIF(B3:B61, "Europe", AN3:AN61)</f>
        <v>35368</v>
      </c>
      <c r="AO66" s="66">
        <f>SUMIF(B3:B61, "Europe", AO3:AO61)</f>
        <v>121</v>
      </c>
      <c r="AP66" s="66">
        <f>SUMIF(B3:B61, "Europe", AP3:AP61)</f>
        <v>383</v>
      </c>
      <c r="AQ66" s="68">
        <f>SUMIF(B3:B61, "Europe", AQ3:AQ61)</f>
        <v>13547</v>
      </c>
      <c r="AR66" s="66">
        <f>SUMIF(B3:B61, "Europe", AR3:AR61)</f>
        <v>2619</v>
      </c>
      <c r="AS66" s="66">
        <f>SUMIF(B3:B61, "Europe", AS3:AS61)</f>
        <v>309</v>
      </c>
      <c r="AT66" s="66">
        <f>SUMIF(B3:B61, "Europe", AT3:AT61)</f>
        <v>4146</v>
      </c>
      <c r="AU66" s="68">
        <f>SUMIF(B3:B61, "Europe", AU3:AU61)</f>
        <v>1341</v>
      </c>
      <c r="AV66" s="84"/>
    </row>
    <row r="67" spans="1:48" ht="16" x14ac:dyDescent="0.2">
      <c r="A67" s="69"/>
      <c r="B67" s="70" t="s">
        <v>96</v>
      </c>
      <c r="C67" s="88">
        <f>C66/D66</f>
        <v>1.8516416700445886</v>
      </c>
      <c r="D67" s="76">
        <f>D66/D66</f>
        <v>1</v>
      </c>
      <c r="E67" s="88">
        <f>E66/D66</f>
        <v>0.11025537089582489</v>
      </c>
      <c r="F67" s="88">
        <f>F66/D66</f>
        <v>0.69152817186866644</v>
      </c>
      <c r="G67" s="88">
        <f>G66/H66</f>
        <v>3.5571694599627559</v>
      </c>
      <c r="H67" s="76">
        <f>H66/H66</f>
        <v>1</v>
      </c>
      <c r="I67" s="88">
        <f>I66/H66</f>
        <v>5.661080074487896E-2</v>
      </c>
      <c r="J67" s="88">
        <f>J66/H66</f>
        <v>0.31880819366852886</v>
      </c>
      <c r="K67" s="88">
        <f>K66/O66</f>
        <v>4.2436925938844322E-2</v>
      </c>
      <c r="L67" s="88">
        <f>L66/O66</f>
        <v>0.22276479479130334</v>
      </c>
      <c r="M67" s="88"/>
      <c r="N67" s="88">
        <f>N66/O66</f>
        <v>7.6086501569584923</v>
      </c>
      <c r="O67" s="76">
        <f>O66/O66</f>
        <v>1</v>
      </c>
      <c r="P67" s="88">
        <f>P66/S66</f>
        <v>0.6774654227658683</v>
      </c>
      <c r="Q67" s="88">
        <f>Q66/S66</f>
        <v>0.58080439608202294</v>
      </c>
      <c r="R67" s="88">
        <f>R66/S66</f>
        <v>2.3113580975147856E-2</v>
      </c>
      <c r="S67" s="76">
        <f>S66/S66</f>
        <v>1</v>
      </c>
      <c r="T67" s="88">
        <f>T66/S66</f>
        <v>1.0830784992471398</v>
      </c>
      <c r="U67" s="88">
        <f>U66/S66</f>
        <v>0.13382282175067137</v>
      </c>
      <c r="V67" s="88">
        <f>V66/S66</f>
        <v>0.41320376895732758</v>
      </c>
      <c r="W67" s="88">
        <f>W66/AB66</f>
        <v>0.12752863411020571</v>
      </c>
      <c r="X67" s="88">
        <f>X66/AB66</f>
        <v>2.2622371645107983E-2</v>
      </c>
      <c r="Y67" s="88">
        <f>Y66/AB66</f>
        <v>0.63034930765285768</v>
      </c>
      <c r="Z67" s="88">
        <f>Z66/AB66</f>
        <v>1.2543164852698159</v>
      </c>
      <c r="AA67" s="88">
        <f>AA66/AB66</f>
        <v>3.5101715197447148E-2</v>
      </c>
      <c r="AB67" s="76">
        <f>AB66/AB66</f>
        <v>1</v>
      </c>
      <c r="AC67" s="75">
        <f>AC66/AE66</f>
        <v>2.8141543605461131E-2</v>
      </c>
      <c r="AD67" s="75">
        <f>AD66/AE66</f>
        <v>1.3931457230426303E-3</v>
      </c>
      <c r="AE67" s="76">
        <f>AE66/AE66</f>
        <v>1</v>
      </c>
      <c r="AF67" s="75">
        <f>AF66/AE66</f>
        <v>0.18194483142936752</v>
      </c>
      <c r="AG67" s="75">
        <f>AG66/AE66</f>
        <v>2.4797993870158817E-2</v>
      </c>
      <c r="AH67" s="75">
        <f>AH66/AE66</f>
        <v>4.0596266369462244</v>
      </c>
      <c r="AI67" s="88">
        <f>AI66/AE66</f>
        <v>0.30509891334633604</v>
      </c>
      <c r="AJ67" s="77">
        <f>AJ66/AJ66</f>
        <v>1</v>
      </c>
      <c r="AK67" s="75"/>
      <c r="AL67" s="75">
        <f>AL66/AJ66</f>
        <v>3.9895555015788196E-2</v>
      </c>
      <c r="AM67" s="75"/>
      <c r="AN67" s="75">
        <f>AN66/AJ66</f>
        <v>1.0738401748846247</v>
      </c>
      <c r="AO67" s="75">
        <f>AO66/AJ66</f>
        <v>3.6737915958222006E-3</v>
      </c>
      <c r="AP67" s="75">
        <f>AP66/AJ66</f>
        <v>1.1628613067767793E-2</v>
      </c>
      <c r="AQ67" s="88">
        <f>AQ66/AJ66</f>
        <v>0.41131284916201116</v>
      </c>
      <c r="AR67" s="80">
        <f>AR66/AR66</f>
        <v>1</v>
      </c>
      <c r="AS67" s="81">
        <f>AS66/AR66</f>
        <v>0.11798396334478808</v>
      </c>
      <c r="AT67" s="79">
        <f>AT66/AR66</f>
        <v>1.5830469644902634</v>
      </c>
      <c r="AU67" s="91">
        <f>AU66/AR66</f>
        <v>0.51202749140893467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4062</v>
      </c>
      <c r="D68" s="66">
        <f>SUMIF(B3:B61, "North America", D3:D61)</f>
        <v>1070</v>
      </c>
      <c r="E68" s="66">
        <f>SUMIF(B3:B61, "North America", E3:E61)</f>
        <v>464</v>
      </c>
      <c r="F68" s="66">
        <f>SUMIF(B3:B61, "North America", F3:F61)</f>
        <v>1402</v>
      </c>
      <c r="G68" s="66">
        <f>SUMIF(B3:B61, "North America", G3:G61)</f>
        <v>6753</v>
      </c>
      <c r="H68" s="66">
        <f>SUMIF(B3:B61, "North America", H3:H61)</f>
        <v>2699</v>
      </c>
      <c r="I68" s="66">
        <f>SUMIF(B3:B61, "North America", I3:I61)</f>
        <v>60</v>
      </c>
      <c r="J68" s="66">
        <f>SUMIF(B3:B61, "North America", J3:J61)</f>
        <v>1629</v>
      </c>
      <c r="K68" s="66">
        <f>SUMIF(B3:B61, "North America", K3:K61)</f>
        <v>329</v>
      </c>
      <c r="L68" s="66">
        <f>SUMIF(B3:B61, "North America", L3:L61)</f>
        <v>2174</v>
      </c>
      <c r="M68" s="66"/>
      <c r="N68" s="66">
        <f>SUMIF(B3:B61, "North America", N3:N61)</f>
        <v>53896.800000000003</v>
      </c>
      <c r="O68" s="66">
        <f>SUMIF(B3:B61, "North America", O3:O61)</f>
        <v>4303</v>
      </c>
      <c r="P68" s="66">
        <f>SUMIF(B3:B61, "North America", P3:P61)</f>
        <v>36937</v>
      </c>
      <c r="Q68" s="66">
        <f>SUMIF(B3:B61, "North America", Q3:Q61)</f>
        <v>43399</v>
      </c>
      <c r="R68" s="66">
        <f>SUMIF(B3:B61, "North America", R3:R61)</f>
        <v>1645</v>
      </c>
      <c r="S68" s="66">
        <f>SUMIF(B3:B61, "North America", S3:S61)</f>
        <v>58750</v>
      </c>
      <c r="T68" s="66">
        <f>SUMIF(B3:B61, "North America", T3:T61)</f>
        <v>92012</v>
      </c>
      <c r="U68" s="66">
        <f>SUMIF(B3:B61, "North America", U3:U61)</f>
        <v>3048</v>
      </c>
      <c r="V68" s="66">
        <f>SUMIF(B3:B61, "North America", V3:V61)</f>
        <v>15883</v>
      </c>
      <c r="W68" s="66">
        <f>SUMIF(B3:B61, "North America", W3:W61)</f>
        <v>3673</v>
      </c>
      <c r="X68" s="66">
        <f>SUMIF(B3:B61, "North America", X3:X61)</f>
        <v>517</v>
      </c>
      <c r="Y68" s="66">
        <f>SUMIF(B3:B61, "North America", Y3:Y61)</f>
        <v>9649</v>
      </c>
      <c r="Z68" s="66">
        <f>SUMIF(B3:B61, "North America", Z3:Z61)</f>
        <v>17032</v>
      </c>
      <c r="AA68" s="68">
        <f>SUMIF(B3:B61, "North America", AA3:AA61)</f>
        <v>834</v>
      </c>
      <c r="AB68" s="68">
        <f>SUMIF(B3:B61, "North America", AB3:AB61)</f>
        <v>17140</v>
      </c>
      <c r="AC68" s="66">
        <f>SUMIF(B3:B61, "North America", AC3:AC61)</f>
        <v>328</v>
      </c>
      <c r="AD68" s="66">
        <f>SUMIF(B3:B61, "North America", AD3:AD61)</f>
        <v>105</v>
      </c>
      <c r="AE68" s="66">
        <f>SUMIF(B3:B61, "North America", AE3:AE61)</f>
        <v>1081</v>
      </c>
      <c r="AF68" s="66">
        <f>SUMIF(B3:B61, "North America", AF3:AF61)</f>
        <v>187</v>
      </c>
      <c r="AG68" s="66">
        <f>SUMIF(B3:B61, "North America", AG3:AG61)</f>
        <v>10</v>
      </c>
      <c r="AH68" s="66">
        <f>SUMIF(B3:B61, "North America", AH3:AH61)</f>
        <v>9187</v>
      </c>
      <c r="AI68" s="68">
        <f>SUMIF(B3:B61, "North America", AI3:AI61)</f>
        <v>220</v>
      </c>
      <c r="AJ68" s="66">
        <f>SUMIF(B3:B61, "North America", AJ3:AJ61)</f>
        <v>22990</v>
      </c>
      <c r="AK68" s="66"/>
      <c r="AL68" s="66">
        <f>SUMIF(B3:B61, "North America", AL3:AL61)</f>
        <v>712</v>
      </c>
      <c r="AM68" s="67"/>
      <c r="AN68" s="66">
        <f>SUMIF(B3:B61, "North America", AN3:AN61)</f>
        <v>34591</v>
      </c>
      <c r="AO68" s="66">
        <f>SUMIF(B3:B61, "North America", AO3:AO61)</f>
        <v>79</v>
      </c>
      <c r="AP68" s="66">
        <f>SUMIF(B3:B61, "North America", AP3:AP61)</f>
        <v>29</v>
      </c>
      <c r="AQ68" s="68">
        <f>SUMIF(B3:B61, "North America", AQ3:AQ61)</f>
        <v>5982</v>
      </c>
      <c r="AR68" s="66">
        <f>SUMIF(B3:B61, "North America", AR3:AR61)</f>
        <v>1056</v>
      </c>
      <c r="AS68" s="66">
        <f>SUMIF(B3:B61, "North America", AS3:AS61)</f>
        <v>125</v>
      </c>
      <c r="AT68" s="66">
        <f>SUMIF(B3:B61, "North America", AT3:AT61)</f>
        <v>3609</v>
      </c>
      <c r="AU68" s="68">
        <f>SUMIF(B3:B61, "North America", AU3:AU61)</f>
        <v>1331</v>
      </c>
      <c r="AV68" s="84"/>
    </row>
    <row r="69" spans="1:48" ht="16" x14ac:dyDescent="0.2">
      <c r="A69" s="69"/>
      <c r="B69" s="70" t="s">
        <v>96</v>
      </c>
      <c r="C69" s="88">
        <f>C68/D68</f>
        <v>3.7962616822429909</v>
      </c>
      <c r="D69" s="76">
        <f>D68/D68</f>
        <v>1</v>
      </c>
      <c r="E69" s="88">
        <f>E68/D68</f>
        <v>0.43364485981308409</v>
      </c>
      <c r="F69" s="88">
        <f>F68/D68</f>
        <v>1.3102803738317756</v>
      </c>
      <c r="G69" s="88">
        <f>G68/H68</f>
        <v>2.5020377917747312</v>
      </c>
      <c r="H69" s="76">
        <f>H68/H68</f>
        <v>1</v>
      </c>
      <c r="I69" s="88">
        <f>I68/H68</f>
        <v>2.223045572434235E-2</v>
      </c>
      <c r="J69" s="88">
        <f>J68/H68</f>
        <v>0.60355687291589477</v>
      </c>
      <c r="K69" s="88">
        <f>K68/O68</f>
        <v>7.6458284917499425E-2</v>
      </c>
      <c r="L69" s="88">
        <f>L68/O68</f>
        <v>0.50522891006274695</v>
      </c>
      <c r="M69" s="88"/>
      <c r="N69" s="88">
        <f>N68/O68</f>
        <v>12.525400883104812</v>
      </c>
      <c r="O69" s="76">
        <f>O68/O68</f>
        <v>1</v>
      </c>
      <c r="P69" s="88">
        <f>P68/S68</f>
        <v>0.62871489361702126</v>
      </c>
      <c r="Q69" s="88">
        <f>Q68/S68</f>
        <v>0.73870638297872337</v>
      </c>
      <c r="R69" s="88">
        <f>R68/S68</f>
        <v>2.8000000000000001E-2</v>
      </c>
      <c r="S69" s="76">
        <f>S68/S68</f>
        <v>1</v>
      </c>
      <c r="T69" s="88">
        <f>T68/S68</f>
        <v>1.5661617021276595</v>
      </c>
      <c r="U69" s="88">
        <f>U68/S68</f>
        <v>5.1880851063829787E-2</v>
      </c>
      <c r="V69" s="88">
        <f>V68/S68</f>
        <v>0.27034893617021277</v>
      </c>
      <c r="W69" s="88">
        <f>W68/AB68</f>
        <v>0.21429404900816804</v>
      </c>
      <c r="X69" s="88">
        <f>X68/AB68</f>
        <v>3.016336056009335E-2</v>
      </c>
      <c r="Y69" s="88">
        <f>Y68/AB68</f>
        <v>0.56295215869311555</v>
      </c>
      <c r="Z69" s="88">
        <f>Z68/AB68</f>
        <v>0.99369894982497087</v>
      </c>
      <c r="AA69" s="88">
        <f>AA68/AB68</f>
        <v>4.8658109684947493E-2</v>
      </c>
      <c r="AB69" s="76">
        <f>AB68/AB68</f>
        <v>1</v>
      </c>
      <c r="AC69" s="75">
        <f>AC68/AE68</f>
        <v>0.30342275670675301</v>
      </c>
      <c r="AD69" s="75">
        <f>AD68/AE68</f>
        <v>9.7132284921369105E-2</v>
      </c>
      <c r="AE69" s="76">
        <f>AE68/AE68</f>
        <v>1</v>
      </c>
      <c r="AF69" s="75">
        <f>AF68/AE68</f>
        <v>0.17298797409805736</v>
      </c>
      <c r="AG69" s="75">
        <f>AG68/AE68</f>
        <v>9.2506938020351526E-3</v>
      </c>
      <c r="AH69" s="75">
        <f>AH68/AE68</f>
        <v>8.498612395929694</v>
      </c>
      <c r="AI69" s="88">
        <f>AI68/AE68</f>
        <v>0.20351526364477335</v>
      </c>
      <c r="AJ69" s="77">
        <f>AJ68/AJ68</f>
        <v>1</v>
      </c>
      <c r="AK69" s="75"/>
      <c r="AL69" s="75">
        <f>AL68/AJ68</f>
        <v>3.0969986950848193E-2</v>
      </c>
      <c r="AM69" s="75"/>
      <c r="AN69" s="75">
        <f>AN68/AJ68</f>
        <v>1.5046107003044802</v>
      </c>
      <c r="AO69" s="75">
        <f>AO68/AJ68</f>
        <v>3.4362766420182687E-3</v>
      </c>
      <c r="AP69" s="75">
        <f>AP68/AJ68</f>
        <v>1.261418007829491E-3</v>
      </c>
      <c r="AQ69" s="88">
        <f>AQ68/AJ68</f>
        <v>0.26020008699434538</v>
      </c>
      <c r="AR69" s="80">
        <f>AR68/AR68</f>
        <v>1</v>
      </c>
      <c r="AS69" s="81">
        <f>AS68/AR68</f>
        <v>0.11837121212121213</v>
      </c>
      <c r="AT69" s="79">
        <f>AT68/AR68</f>
        <v>3.4176136363636362</v>
      </c>
      <c r="AU69" s="91">
        <f>AU68/AR68</f>
        <v>1.2604166666666667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171</v>
      </c>
      <c r="D70" s="66">
        <f>SUMIF(B3:B61, "South America", D3:D61)</f>
        <v>52</v>
      </c>
      <c r="E70" s="66">
        <f>SUMIF(B3:B61, "South America", E3:E61)</f>
        <v>22</v>
      </c>
      <c r="F70" s="66">
        <f>SUMIF(B3:B61, "South America", F3:F61)</f>
        <v>118</v>
      </c>
      <c r="G70" s="66">
        <f>SUMIF(B3:B61, "South America", G3:G61)</f>
        <v>576</v>
      </c>
      <c r="H70" s="66">
        <f>SUMIF(B3:B61, "South America", H3:H61)</f>
        <v>216</v>
      </c>
      <c r="I70" s="66">
        <f>SUMIF(B3:B61, "South America", I3:I61)</f>
        <v>8</v>
      </c>
      <c r="J70" s="66">
        <f>SUMIF(B3:B61, "South America", J3:J61)</f>
        <v>89</v>
      </c>
      <c r="K70" s="66">
        <f>SUMIF(B3:B61, "South America", K3:K61)</f>
        <v>80</v>
      </c>
      <c r="L70" s="66">
        <f>SUMIF(B3:B61, "South America", L3:L61)</f>
        <v>135</v>
      </c>
      <c r="M70" s="66"/>
      <c r="N70" s="66">
        <f>SUMIF(B3:B61, "South America", N3:N61)</f>
        <v>6193.2000000000016</v>
      </c>
      <c r="O70" s="66">
        <f>SUMIF(B3:B61, "South America", O3:O61)</f>
        <v>710</v>
      </c>
      <c r="P70" s="66">
        <f>SUMIF(B3:B61, "South America", P3:P61)</f>
        <v>3159</v>
      </c>
      <c r="Q70" s="66">
        <f>SUMIF(B3:B61, "South America", Q3:Q61)</f>
        <v>1656</v>
      </c>
      <c r="R70" s="66">
        <f>SUMIF(B3:B61, "South America", R3:R61)</f>
        <v>118</v>
      </c>
      <c r="S70" s="66">
        <f>SUMIF(B3:B61, "South America", S3:S61)</f>
        <v>7252</v>
      </c>
      <c r="T70" s="66">
        <f>SUMIF(B3:B61, "South America", T3:T61)</f>
        <v>7228</v>
      </c>
      <c r="U70" s="66">
        <f>SUMIF(B3:B61, "South America", U3:U61)</f>
        <v>147</v>
      </c>
      <c r="V70" s="66">
        <f>SUMIF(B3:B61, "South America", V3:V61)</f>
        <v>2021</v>
      </c>
      <c r="W70" s="66">
        <f>SUMIF(B3:B61, "South America", W3:W61)</f>
        <v>183</v>
      </c>
      <c r="X70" s="66">
        <f>SUMIF(B3:B61, "South America", X3:X61)</f>
        <v>25</v>
      </c>
      <c r="Y70" s="66">
        <f>SUMIF(B3:B61, "South America", Y3:Y61)</f>
        <v>1427</v>
      </c>
      <c r="Z70" s="66">
        <f>SUMIF(B3:B61, "South America", Z3:Z61)</f>
        <v>2906</v>
      </c>
      <c r="AA70" s="68">
        <f>SUMIF(B3:B61, "South America", AA3:AA61)</f>
        <v>34</v>
      </c>
      <c r="AB70" s="68">
        <f>SUMIF(B3:B61, "South America", AB3:AB61)</f>
        <v>2040</v>
      </c>
      <c r="AC70" s="66">
        <f>SUMIF(B3:B61, "South America", AC3:AC61)</f>
        <v>7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50</v>
      </c>
      <c r="AG70" s="66">
        <f>SUMIF(B3:B61, "South America", AG3:AG61)</f>
        <v>3</v>
      </c>
      <c r="AH70" s="66">
        <f>SUMIF(B3:B61, "South America", AH3:AH61)</f>
        <v>1399</v>
      </c>
      <c r="AI70" s="68">
        <f>SUMIF(B3:B61, "South America", AI3:AI61)</f>
        <v>107</v>
      </c>
      <c r="AJ70" s="66">
        <f>SUMIF(B3:B61, "South America", AJ3:AJ61)</f>
        <v>3936</v>
      </c>
      <c r="AK70" s="66"/>
      <c r="AL70" s="66">
        <f>SUMIF(B3:B61, "South America", AL3:AL61)</f>
        <v>221</v>
      </c>
      <c r="AM70" s="67"/>
      <c r="AN70" s="66">
        <f>SUMIF(B3:B61, "South America", AN3:AN61)</f>
        <v>4310</v>
      </c>
      <c r="AO70" s="66">
        <f>SUMIF(B3:B61, "South America", AO3:AO61)</f>
        <v>13</v>
      </c>
      <c r="AP70" s="66">
        <f>SUMIF(B3:B61, "South America", AP3:AP61)</f>
        <v>8</v>
      </c>
      <c r="AQ70" s="68">
        <f>SUMIF(B3:B61, "South America", AQ3:AQ61)</f>
        <v>942</v>
      </c>
      <c r="AR70" s="66">
        <f>SUMIF(B3:B61, "South America", AR3:AR61)</f>
        <v>462</v>
      </c>
      <c r="AS70" s="66">
        <f>SUMIF(B3:B61, "South America", AS3:AS61)</f>
        <v>10</v>
      </c>
      <c r="AT70" s="66">
        <f>SUMIF(B3:B61, "South America", AT3:AT61)</f>
        <v>847</v>
      </c>
      <c r="AU70" s="68">
        <f>SUMIF(B3:B61, "South America", AU3:AU61)</f>
        <v>114</v>
      </c>
      <c r="AV70" s="84"/>
    </row>
    <row r="71" spans="1:48" ht="16" x14ac:dyDescent="0.2">
      <c r="A71" s="63"/>
      <c r="B71" s="70" t="s">
        <v>96</v>
      </c>
      <c r="C71" s="88">
        <f>C70/D70</f>
        <v>3.2884615384615383</v>
      </c>
      <c r="D71" s="76">
        <f>D70/D70</f>
        <v>1</v>
      </c>
      <c r="E71" s="88">
        <f>E70/D70</f>
        <v>0.42307692307692307</v>
      </c>
      <c r="F71" s="88">
        <f>F70/D70</f>
        <v>2.2692307692307692</v>
      </c>
      <c r="G71" s="88">
        <f>G70/H70</f>
        <v>2.6666666666666665</v>
      </c>
      <c r="H71" s="76">
        <f>H70/H70</f>
        <v>1</v>
      </c>
      <c r="I71" s="88">
        <f>I70/H70</f>
        <v>3.7037037037037035E-2</v>
      </c>
      <c r="J71" s="88">
        <f>J70/H70</f>
        <v>0.41203703703703703</v>
      </c>
      <c r="K71" s="88">
        <f>K70/O70</f>
        <v>0.11267605633802817</v>
      </c>
      <c r="L71" s="88">
        <f>L70/O70</f>
        <v>0.19014084507042253</v>
      </c>
      <c r="M71" s="88"/>
      <c r="N71" s="88">
        <f>N70/O70</f>
        <v>8.7228169014084536</v>
      </c>
      <c r="O71" s="76">
        <f>O70/O70</f>
        <v>1</v>
      </c>
      <c r="P71" s="88">
        <f>P70/S70</f>
        <v>0.43560397131825701</v>
      </c>
      <c r="Q71" s="88">
        <f>Q70/S70</f>
        <v>0.2283507997793712</v>
      </c>
      <c r="R71" s="88">
        <f>R70/S70</f>
        <v>1.6271373414230558E-2</v>
      </c>
      <c r="S71" s="76">
        <f>S70/S70</f>
        <v>1</v>
      </c>
      <c r="T71" s="88">
        <f>T70/S70</f>
        <v>0.99669056811913959</v>
      </c>
      <c r="U71" s="88">
        <f>U70/S70</f>
        <v>2.0270270270270271E-2</v>
      </c>
      <c r="V71" s="88">
        <f>V70/S70</f>
        <v>0.27868174296745724</v>
      </c>
      <c r="W71" s="88">
        <f>W70/AB70</f>
        <v>8.9705882352941177E-2</v>
      </c>
      <c r="X71" s="88">
        <f>X70/AB70</f>
        <v>1.2254901960784314E-2</v>
      </c>
      <c r="Y71" s="88">
        <f>Y70/AB70</f>
        <v>0.69950980392156858</v>
      </c>
      <c r="Z71" s="88">
        <f>Z70/AB70</f>
        <v>1.4245098039215687</v>
      </c>
      <c r="AA71" s="88">
        <f>AA70/AB70</f>
        <v>1.6666666666666666E-2</v>
      </c>
      <c r="AB71" s="76">
        <f>AB70/AB70</f>
        <v>1</v>
      </c>
      <c r="AC71" s="75">
        <f>AC70/AE70</f>
        <v>3.3492822966507178E-2</v>
      </c>
      <c r="AD71" s="75">
        <f>AD70/AE70</f>
        <v>0</v>
      </c>
      <c r="AE71" s="76">
        <f>AE70/AE70</f>
        <v>1</v>
      </c>
      <c r="AF71" s="75">
        <f>AF70/AE70</f>
        <v>0.23923444976076555</v>
      </c>
      <c r="AG71" s="75">
        <f>AG70/AE70</f>
        <v>1.4354066985645933E-2</v>
      </c>
      <c r="AH71" s="75">
        <f>AH70/AE70</f>
        <v>6.6937799043062203</v>
      </c>
      <c r="AI71" s="88">
        <f>AI70/AE70</f>
        <v>0.51196172248803828</v>
      </c>
      <c r="AJ71" s="77">
        <f>AJ70/AJ70</f>
        <v>1</v>
      </c>
      <c r="AK71" s="75"/>
      <c r="AL71" s="75">
        <f>AL70/AJ70</f>
        <v>5.6148373983739834E-2</v>
      </c>
      <c r="AM71" s="75"/>
      <c r="AN71" s="75">
        <f>AN70/AJ70</f>
        <v>1.095020325203252</v>
      </c>
      <c r="AO71" s="75">
        <f>AO70/AJ70</f>
        <v>3.3028455284552847E-3</v>
      </c>
      <c r="AP71" s="75">
        <f>AP70/AJ70</f>
        <v>2.0325203252032522E-3</v>
      </c>
      <c r="AQ71" s="88">
        <f>AQ70/AJ70</f>
        <v>0.23932926829268292</v>
      </c>
      <c r="AR71" s="80">
        <f>AR70/AR70</f>
        <v>1</v>
      </c>
      <c r="AS71" s="81">
        <f>AS70/AR70</f>
        <v>2.1645021645021644E-2</v>
      </c>
      <c r="AT71" s="79">
        <f>AT70/AR70</f>
        <v>1.8333333333333333</v>
      </c>
      <c r="AU71" s="91">
        <f>AU70/AR70</f>
        <v>0.24675324675324675</v>
      </c>
      <c r="AV71" s="63"/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915</v>
      </c>
      <c r="E72" s="66">
        <f>SUMIF(B3:B61, "Asia &amp; Pacific", E3:E61)</f>
        <v>234</v>
      </c>
      <c r="F72" s="66">
        <f>SUMIF(B3:B61, "Asia &amp; Pacific", F3:F61)</f>
        <v>977</v>
      </c>
      <c r="G72" s="66">
        <f>SUMIF(B3:B61, "Asia &amp; Pacific", G3:G61)</f>
        <v>6219</v>
      </c>
      <c r="H72" s="66">
        <f>SUMIF(B3:B61, "Asia &amp; Pacific", H3:H61)</f>
        <v>2789</v>
      </c>
      <c r="I72" s="66">
        <f>SUMIF(B3:B61, "Asia &amp; Pacific", I3:I61)</f>
        <v>50</v>
      </c>
      <c r="J72" s="66">
        <f>SUMIF(B3:B61, "Asia &amp; Pacific", J3:J61)</f>
        <v>1810</v>
      </c>
      <c r="K72" s="66">
        <f>SUMIF(B3:B61, "Asia &amp; Pacific", K3:K61)</f>
        <v>181</v>
      </c>
      <c r="L72" s="66">
        <f>SUMIF(B3:B61, "Asia &amp; Pacific", L3:L61)</f>
        <v>1771</v>
      </c>
      <c r="M72" s="66"/>
      <c r="N72" s="66">
        <f>SUMIF(B3:B61, "Asia &amp; Pacific", N3:N61)</f>
        <v>48933.599999999991</v>
      </c>
      <c r="O72" s="66">
        <f>SUMIF(B3:B61, "Asia &amp; Pacific", O3:O61)</f>
        <v>4751</v>
      </c>
      <c r="P72" s="66">
        <f>SUMIF(B3:B61, "Asia &amp; Pacific", P3:P61)</f>
        <v>25823</v>
      </c>
      <c r="Q72" s="66">
        <f>SUMIF(B3:B61, "Asia &amp; Pacific", Q3:Q61)</f>
        <v>18167</v>
      </c>
      <c r="R72" s="66">
        <f>SUMIF(B3:B61, "Asia &amp; Pacific", R3:R61)</f>
        <v>831</v>
      </c>
      <c r="S72" s="66">
        <f>SUMIF(B3:B61, "Asia &amp; Pacific", S3:S61)</f>
        <v>61891</v>
      </c>
      <c r="T72" s="66">
        <f>SUMIF(B3:B61, "Asia &amp; Pacific", T3:T61)</f>
        <v>44784</v>
      </c>
      <c r="U72" s="66">
        <f>SUMIF(B3:B61, "Asia &amp; Pacific", U3:U61)</f>
        <v>741</v>
      </c>
      <c r="V72" s="66">
        <f>SUMIF(B3:B61, "Asia &amp; Pacific", V3:V61)</f>
        <v>10802</v>
      </c>
      <c r="W72" s="66">
        <f>SUMIF(B3:B61, "Asia &amp; Pacific", W3:W61)</f>
        <v>2536</v>
      </c>
      <c r="X72" s="66">
        <f>SUMIF(B3:B61, "Asia &amp; Pacific", X3:X61)</f>
        <v>524</v>
      </c>
      <c r="Y72" s="66">
        <f>SUMIF(B3:B61, "Asia &amp; Pacific", Y3:Y61)</f>
        <v>12253</v>
      </c>
      <c r="Z72" s="66">
        <f>SUMIF(B3:B61, "Asia &amp; Pacific", Z3:Z61)</f>
        <v>27602</v>
      </c>
      <c r="AA72" s="68">
        <f>SUMIF(B3:B61, "Asia &amp; Pacific", AA3:AA61)</f>
        <v>377</v>
      </c>
      <c r="AB72" s="68">
        <f>SUMIF(B3:B61, "Asia &amp; Pacific", AB3:AB61)</f>
        <v>10736</v>
      </c>
      <c r="AC72" s="66">
        <f>SUMIF(B3:B61, "Asia &amp; Pacific", AC3:AC61)</f>
        <v>84</v>
      </c>
      <c r="AD72" s="66">
        <f>SUMIF(B3:B61, "Asia &amp; Pacific", AD3:AD61)</f>
        <v>18</v>
      </c>
      <c r="AE72" s="66">
        <f>SUMIF(B3:B61, "Asia &amp; Pacific", AE3:AE61)</f>
        <v>1791</v>
      </c>
      <c r="AF72" s="66">
        <f>SUMIF(B3:B61, "Asia &amp; Pacific", AF3:AF61)</f>
        <v>101</v>
      </c>
      <c r="AG72" s="66">
        <f>SUMIF(B3:B61, "Asia &amp; Pacific", AG3:AG61)</f>
        <v>3</v>
      </c>
      <c r="AH72" s="66">
        <f>SUMIF(B3:B61, "Asia &amp; Pacific", AH3:AH61)</f>
        <v>11004</v>
      </c>
      <c r="AI72" s="68">
        <f>SUMIF(B3:B61, "Asia &amp; Pacific", AI3:AI61)</f>
        <v>122</v>
      </c>
      <c r="AJ72" s="66">
        <f>SUMIF(B3:B61, "Asia &amp; Pacific", AJ3:AJ61)</f>
        <v>25383</v>
      </c>
      <c r="AK72" s="66"/>
      <c r="AL72" s="66">
        <f>SUMIF(B3:B61, "Asia &amp; Pacific", AL3:AL61)</f>
        <v>820</v>
      </c>
      <c r="AM72" s="67"/>
      <c r="AN72" s="66">
        <f>SUMIF(B3:B61, "Asia &amp; Pacific", AN3:AN61)</f>
        <v>26511</v>
      </c>
      <c r="AO72" s="66">
        <f>SUMIF(B3:B61, "Asia &amp; Pacific", AO3:AO61)</f>
        <v>40</v>
      </c>
      <c r="AP72" s="66">
        <f>SUMIF(B3:B61, "Asia &amp; Pacific", AP3:AP61)</f>
        <v>42</v>
      </c>
      <c r="AQ72" s="68">
        <f>SUMIF(B3:B61, "Asia &amp; Pacific", AQ3:AQ61)</f>
        <v>5473</v>
      </c>
      <c r="AR72" s="66">
        <f>SUMIF(B3:B61, "Asia &amp; Pacific", AR3:AR61)</f>
        <v>3949</v>
      </c>
      <c r="AS72" s="66">
        <f>SUMIF(B3:B61, "Asia &amp; Pacific", AS3:AS61)</f>
        <v>85</v>
      </c>
      <c r="AT72" s="66">
        <f>SUMIF(B3:B61, "Asia &amp; Pacific", AT3:AT61)</f>
        <v>5652</v>
      </c>
      <c r="AU72" s="68">
        <f>SUMIF(B3:B61, "Asia &amp; Pacific", AU3:AU61)</f>
        <v>803</v>
      </c>
      <c r="AV72" s="63"/>
    </row>
    <row r="73" spans="1:48" ht="16" x14ac:dyDescent="0.2">
      <c r="A73" s="63"/>
      <c r="B73" s="70" t="s">
        <v>96</v>
      </c>
      <c r="C73" s="88">
        <f>C72/D72</f>
        <v>2.8633879781420766</v>
      </c>
      <c r="D73" s="76">
        <f>D72/D72</f>
        <v>1</v>
      </c>
      <c r="E73" s="88">
        <f>E72/D72</f>
        <v>0.25573770491803277</v>
      </c>
      <c r="F73" s="88">
        <f>F72/D72</f>
        <v>1.06775956284153</v>
      </c>
      <c r="G73" s="88">
        <f>G72/H72</f>
        <v>2.2298314808174973</v>
      </c>
      <c r="H73" s="76">
        <f>H72/H72</f>
        <v>1</v>
      </c>
      <c r="I73" s="88">
        <f>I72/H72</f>
        <v>1.7927572606669058E-2</v>
      </c>
      <c r="J73" s="88">
        <f>J72/H72</f>
        <v>0.64897812836141988</v>
      </c>
      <c r="K73" s="88">
        <f>K72/O72</f>
        <v>3.809724268575037E-2</v>
      </c>
      <c r="L73" s="88">
        <f>L72/O72</f>
        <v>0.37276362870974533</v>
      </c>
      <c r="M73" s="88"/>
      <c r="N73" s="88">
        <f>N72/O72</f>
        <v>10.299642180593558</v>
      </c>
      <c r="O73" s="76">
        <f>O72/O72</f>
        <v>1</v>
      </c>
      <c r="P73" s="88">
        <f>P72/S72</f>
        <v>0.41723352345252135</v>
      </c>
      <c r="Q73" s="88">
        <f>Q72/S72</f>
        <v>0.29353217753792959</v>
      </c>
      <c r="R73" s="88">
        <f>R72/S72</f>
        <v>1.3426831041670032E-2</v>
      </c>
      <c r="S73" s="76">
        <f>S72/S72</f>
        <v>1</v>
      </c>
      <c r="T73" s="88">
        <f>T72/S72</f>
        <v>0.72359470682328608</v>
      </c>
      <c r="U73" s="88">
        <f>U72/S72</f>
        <v>1.1972661614774361E-2</v>
      </c>
      <c r="V73" s="88">
        <f>V72/S72</f>
        <v>0.17453264610363381</v>
      </c>
      <c r="W73" s="88">
        <f>W72/AB72</f>
        <v>0.23621460506706407</v>
      </c>
      <c r="X73" s="88">
        <f>X72/AB72</f>
        <v>4.8807749627421758E-2</v>
      </c>
      <c r="Y73" s="88">
        <f>Y72/AB72</f>
        <v>1.1413002980625933</v>
      </c>
      <c r="Z73" s="88">
        <f>Z72/AB72</f>
        <v>2.5709761549925485</v>
      </c>
      <c r="AA73" s="88">
        <f>AA72/AB72</f>
        <v>3.5115499254843516E-2</v>
      </c>
      <c r="AB73" s="76">
        <f>AB72/AB72</f>
        <v>1</v>
      </c>
      <c r="AC73" s="75">
        <f>AC72/AE72</f>
        <v>4.690117252931323E-2</v>
      </c>
      <c r="AD73" s="75">
        <f>AD72/AE72</f>
        <v>1.0050251256281407E-2</v>
      </c>
      <c r="AE73" s="76">
        <f>AE72/AE72</f>
        <v>1</v>
      </c>
      <c r="AF73" s="75">
        <f>AF72/AE72</f>
        <v>5.6393076493579004E-2</v>
      </c>
      <c r="AG73" s="75">
        <f>AG72/AE72</f>
        <v>1.6750418760469012E-3</v>
      </c>
      <c r="AH73" s="75">
        <f>AH72/AE72</f>
        <v>6.1440536013400333</v>
      </c>
      <c r="AI73" s="88">
        <f>AI72/AE72</f>
        <v>6.811836962590731E-2</v>
      </c>
      <c r="AJ73" s="77">
        <f>AJ72/AJ72</f>
        <v>1</v>
      </c>
      <c r="AK73" s="75"/>
      <c r="AL73" s="75">
        <f>AL72/AJ72</f>
        <v>3.2305086081235473E-2</v>
      </c>
      <c r="AM73" s="75"/>
      <c r="AN73" s="75">
        <f>AN72/AJ72</f>
        <v>1.0444391915849189</v>
      </c>
      <c r="AO73" s="75">
        <f>AO72/AJ72</f>
        <v>1.5758578576212426E-3</v>
      </c>
      <c r="AP73" s="75">
        <f>AP72/AJ72</f>
        <v>1.6546507505023047E-3</v>
      </c>
      <c r="AQ73" s="88">
        <f>AQ72/AJ72</f>
        <v>0.21561675136902653</v>
      </c>
      <c r="AR73" s="80">
        <f>AR72/AR72</f>
        <v>1</v>
      </c>
      <c r="AS73" s="81">
        <f>AS72/AR72</f>
        <v>2.1524436566219295E-2</v>
      </c>
      <c r="AT73" s="79">
        <f>AT72/AR72</f>
        <v>1.4312484173208406</v>
      </c>
      <c r="AU73" s="91">
        <f>AU72/AR72</f>
        <v>0.20334261838440112</v>
      </c>
      <c r="AV73" s="63"/>
    </row>
    <row r="74" spans="1:48" x14ac:dyDescent="0.2">
      <c r="A74" s="65" t="s">
        <v>30</v>
      </c>
      <c r="B74" s="65" t="s">
        <v>94</v>
      </c>
      <c r="C74" s="66">
        <f>SUMIF(B3:B61, "Africa", C3:C61)</f>
        <v>130</v>
      </c>
      <c r="D74" s="66">
        <f>SUMIF(B3:B61, "Africa", D3:D61)</f>
        <v>74</v>
      </c>
      <c r="E74" s="66">
        <f>SUMIF(B3:B61, "Africa", E3:E61)</f>
        <v>17</v>
      </c>
      <c r="F74" s="66">
        <f>SUMIF(B3:B61, "Africa", F3:F61)</f>
        <v>59</v>
      </c>
      <c r="G74" s="66">
        <f>SUMIF(B3:B61, "Africa", G3:G61)</f>
        <v>411</v>
      </c>
      <c r="H74" s="66">
        <f>SUMIF(B3:B61, "Africa", H3:H61)</f>
        <v>140</v>
      </c>
      <c r="I74" s="66">
        <f>SUMIF(B3:B61, "Africa", I3:I61)</f>
        <v>4</v>
      </c>
      <c r="J74" s="66">
        <f>SUMIF(B3:B61, "Africa", J3:J61)</f>
        <v>56</v>
      </c>
      <c r="K74" s="66">
        <f>SUMIF(B3:B61, "Africa", K3:K61)</f>
        <v>11</v>
      </c>
      <c r="L74" s="66">
        <f>SUMIF(B3:B61, "Africa", L3:L61)</f>
        <v>72</v>
      </c>
      <c r="M74" s="66"/>
      <c r="N74" s="66">
        <f>SUMIF(B3:B61, "Africa", N3:N61)</f>
        <v>3000</v>
      </c>
      <c r="O74" s="66">
        <f>SUMIF(B3:B61, "Africa", O3:O61)</f>
        <v>220</v>
      </c>
      <c r="P74" s="66">
        <f>SUMIF(B3:B61, "Africa", P3:P61)</f>
        <v>2297</v>
      </c>
      <c r="Q74" s="66">
        <f>SUMIF(B3:B61, "Africa", Q3:Q61)</f>
        <v>734</v>
      </c>
      <c r="R74" s="66">
        <f>SUMIF(B3:B61, "Africa", R3:R61)</f>
        <v>49</v>
      </c>
      <c r="S74" s="66">
        <f>SUMIF(B3:B61, "Africa", S3:S61)</f>
        <v>3799</v>
      </c>
      <c r="T74" s="66">
        <f>SUMIF(B3:B61, "Africa", T3:T61)</f>
        <v>2130</v>
      </c>
      <c r="U74" s="66">
        <f>SUMIF(B3:B61, "Africa", U3:U61)</f>
        <v>40</v>
      </c>
      <c r="V74" s="66">
        <f>SUMIF(B3:B61, "Africa", V3:V61)</f>
        <v>722</v>
      </c>
      <c r="W74" s="66">
        <f>SUMIF(B3:B61, "Africa", W3:W61)</f>
        <v>81</v>
      </c>
      <c r="X74" s="66">
        <f>SUMIF(B3:B61, "Africa", X3:X61)</f>
        <v>29</v>
      </c>
      <c r="Y74" s="66">
        <f>SUMIF(B3:B61, "Africa", Y3:Y61)</f>
        <v>511</v>
      </c>
      <c r="Z74" s="66">
        <f>SUMIF(B3:B61, "Africa", Z3:Z61)</f>
        <v>1508</v>
      </c>
      <c r="AA74" s="68">
        <f>SUMIF(B3:B61, "Africa", AA3:AA61)</f>
        <v>12</v>
      </c>
      <c r="AB74" s="68">
        <f>SUMIF(B3:B61, "Africa", AB3:AB61)</f>
        <v>899</v>
      </c>
      <c r="AC74" s="66">
        <f>SUMIF(B3:B61, "Africa", AC3:AC61)</f>
        <v>1</v>
      </c>
      <c r="AD74" s="66">
        <f>SUMIF(B3:B61, "Africa", AD3:AD61)</f>
        <v>0</v>
      </c>
      <c r="AE74" s="66">
        <f>SUMIF(B3:B61, "Africa", AE3:AE61)</f>
        <v>168</v>
      </c>
      <c r="AF74" s="66">
        <f>SUMIF(B3:B61, "Africa", AF3:AF61)</f>
        <v>30</v>
      </c>
      <c r="AG74" s="66">
        <f>SUMIF(B3:B61, "Africa", AG3:AG61)</f>
        <v>7</v>
      </c>
      <c r="AH74" s="66">
        <f>SUMIF(B3:B61, "Africa", AH3:AH61)</f>
        <v>605</v>
      </c>
      <c r="AI74" s="68">
        <f>SUMIF(B3:B61, "Africa", AI3:AI61)</f>
        <v>21</v>
      </c>
      <c r="AJ74" s="66">
        <f>SUMIF(B3:B61, "Africa", AJ3:AJ61)</f>
        <v>2216</v>
      </c>
      <c r="AK74" s="66"/>
      <c r="AL74" s="66">
        <f>SUMIF(B3:B61, "Africa", AL3:AL61)</f>
        <v>67</v>
      </c>
      <c r="AM74" s="67"/>
      <c r="AN74" s="66">
        <f>SUMIF(B3:B61, "Africa", AN3:AN61)</f>
        <v>1506</v>
      </c>
      <c r="AO74" s="66">
        <f>SUMIF(B3:B61, "Africa", AO3:AO61)</f>
        <v>11</v>
      </c>
      <c r="AP74" s="66">
        <f>SUMIF(B3:B61, "Africa", AP3:AP61)</f>
        <v>1</v>
      </c>
      <c r="AQ74" s="68">
        <f>SUMIF(B3:B61, "Africa", AQ3:AQ61)</f>
        <v>525</v>
      </c>
      <c r="AR74" s="66">
        <f>SUMIF(B3:B61, "Africa", AR3:AR61)</f>
        <v>241</v>
      </c>
      <c r="AS74" s="66">
        <f>SUMIF(B3:B61, "Africa", AS3:AS61)</f>
        <v>9</v>
      </c>
      <c r="AT74" s="66">
        <f>SUMIF(B3:B61, "Africa", AT3:AT61)</f>
        <v>312</v>
      </c>
      <c r="AU74" s="68">
        <f>SUMIF(B3:B61, "Africa", AU3:AU61)</f>
        <v>135</v>
      </c>
      <c r="AV74" s="63"/>
    </row>
    <row r="75" spans="1:48" ht="16" x14ac:dyDescent="0.2">
      <c r="A75" s="63"/>
      <c r="B75" s="70" t="s">
        <v>96</v>
      </c>
      <c r="C75" s="88">
        <f>C74/D74</f>
        <v>1.7567567567567568</v>
      </c>
      <c r="D75" s="76">
        <f>D74/D74</f>
        <v>1</v>
      </c>
      <c r="E75" s="88">
        <f>E74/D74</f>
        <v>0.22972972972972974</v>
      </c>
      <c r="F75" s="88">
        <f>F74/D74</f>
        <v>0.79729729729729726</v>
      </c>
      <c r="G75" s="88">
        <f>G74/H74</f>
        <v>2.9357142857142855</v>
      </c>
      <c r="H75" s="76">
        <f>H74/H74</f>
        <v>1</v>
      </c>
      <c r="I75" s="88">
        <f>I74/H74</f>
        <v>2.8571428571428571E-2</v>
      </c>
      <c r="J75" s="88">
        <f>J74/H74</f>
        <v>0.4</v>
      </c>
      <c r="K75" s="88">
        <f>K74/O74</f>
        <v>0.05</v>
      </c>
      <c r="L75" s="88">
        <f>L74/O74</f>
        <v>0.32727272727272727</v>
      </c>
      <c r="M75" s="88"/>
      <c r="N75" s="88">
        <f>N74/O74</f>
        <v>13.636363636363637</v>
      </c>
      <c r="O75" s="76">
        <f>O74/O74</f>
        <v>1</v>
      </c>
      <c r="P75" s="88">
        <f>P74/S74</f>
        <v>0.60463279810476445</v>
      </c>
      <c r="Q75" s="88">
        <f>Q74/S74</f>
        <v>0.19320873914187944</v>
      </c>
      <c r="R75" s="88">
        <f>R74/S74</f>
        <v>1.2898131087128192E-2</v>
      </c>
      <c r="S75" s="76">
        <f>S74/S74</f>
        <v>1</v>
      </c>
      <c r="T75" s="88">
        <f>T74/S74</f>
        <v>0.5606738615425112</v>
      </c>
      <c r="U75" s="88">
        <f>U74/S74</f>
        <v>1.0529086601737299E-2</v>
      </c>
      <c r="V75" s="88">
        <f>V74/S74</f>
        <v>0.19005001316135825</v>
      </c>
      <c r="W75" s="88">
        <f>W74/AB74</f>
        <v>9.0100111234705224E-2</v>
      </c>
      <c r="X75" s="88">
        <f>X74/AB74</f>
        <v>3.2258064516129031E-2</v>
      </c>
      <c r="Y75" s="88">
        <f>Y74/AB74</f>
        <v>0.5684093437152391</v>
      </c>
      <c r="Z75" s="88">
        <f>Z74/AB74</f>
        <v>1.6774193548387097</v>
      </c>
      <c r="AA75" s="88">
        <f>AA74/AB74</f>
        <v>1.3348164627363738E-2</v>
      </c>
      <c r="AB75" s="76">
        <f>AB74/AB74</f>
        <v>1</v>
      </c>
      <c r="AC75" s="75">
        <f>AC74/AE74</f>
        <v>5.9523809523809521E-3</v>
      </c>
      <c r="AD75" s="75">
        <f>AD74/AE74</f>
        <v>0</v>
      </c>
      <c r="AE75" s="76">
        <f>AE74/AE74</f>
        <v>1</v>
      </c>
      <c r="AF75" s="75">
        <f>AF74/AE74</f>
        <v>0.17857142857142858</v>
      </c>
      <c r="AG75" s="75">
        <f>AG74/AE74</f>
        <v>4.1666666666666664E-2</v>
      </c>
      <c r="AH75" s="75">
        <f>AH74/AE74</f>
        <v>3.6011904761904763</v>
      </c>
      <c r="AI75" s="88">
        <f>AI74/AE74</f>
        <v>0.125</v>
      </c>
      <c r="AJ75" s="77">
        <f>AJ74/AJ74</f>
        <v>1</v>
      </c>
      <c r="AK75" s="75"/>
      <c r="AL75" s="75">
        <f>AL74/AJ74</f>
        <v>3.0234657039711191E-2</v>
      </c>
      <c r="AM75" s="75"/>
      <c r="AN75" s="75">
        <f>AN74/AJ74</f>
        <v>0.6796028880866426</v>
      </c>
      <c r="AO75" s="75">
        <f>AO74/AJ74</f>
        <v>4.9638989169675093E-3</v>
      </c>
      <c r="AP75" s="75">
        <f>AP74/AJ74</f>
        <v>4.512635379061372E-4</v>
      </c>
      <c r="AQ75" s="88">
        <f>AQ74/AJ74</f>
        <v>0.23691335740072203</v>
      </c>
      <c r="AR75" s="80">
        <f>AR74/AR74</f>
        <v>1</v>
      </c>
      <c r="AS75" s="81">
        <f>AS74/AR74</f>
        <v>3.7344398340248962E-2</v>
      </c>
      <c r="AT75" s="79">
        <f>AT74/AR74</f>
        <v>1.2946058091286308</v>
      </c>
      <c r="AU75" s="91">
        <f>AU74/AR74</f>
        <v>0.56016597510373445</v>
      </c>
      <c r="AV75" s="63"/>
    </row>
    <row r="77" spans="1:48" ht="16" x14ac:dyDescent="0.2">
      <c r="A77" s="72" t="s">
        <v>71</v>
      </c>
      <c r="B77" s="70" t="s">
        <v>96</v>
      </c>
      <c r="C77" s="79">
        <f>C57/D57</f>
        <v>1.6435643564356435</v>
      </c>
      <c r="D77" s="80">
        <f>D57/D57</f>
        <v>1</v>
      </c>
      <c r="E77" s="79">
        <f>E57/D57</f>
        <v>0.20792079207920791</v>
      </c>
      <c r="F77" s="79">
        <f>F57/D57</f>
        <v>1.1782178217821782</v>
      </c>
      <c r="G77" s="79">
        <f>G57/H57</f>
        <v>2.1101321585903086</v>
      </c>
      <c r="H77" s="80">
        <f>H57/H57</f>
        <v>1</v>
      </c>
      <c r="I77" s="79">
        <f>I57/H57</f>
        <v>3.9647577092511016E-2</v>
      </c>
      <c r="J77" s="79">
        <f>J57/H57</f>
        <v>0.40528634361233479</v>
      </c>
      <c r="K77" s="79">
        <f>K57/O57</f>
        <v>9.9611901681759374E-2</v>
      </c>
      <c r="L77" s="79">
        <f>L57/O57</f>
        <v>0.29495472186287192</v>
      </c>
      <c r="N77" s="79">
        <f>N57/O57</f>
        <v>7.3102199223803366</v>
      </c>
      <c r="O77" s="76">
        <f>O57/O57</f>
        <v>1</v>
      </c>
      <c r="P77" s="88">
        <f>P57/S57</f>
        <v>0.85382631126397246</v>
      </c>
      <c r="Q77" s="88">
        <f>Q57/S57</f>
        <v>0.67325881341358551</v>
      </c>
      <c r="R77" s="88">
        <f>R57/S57</f>
        <v>2.3215821152192607E-2</v>
      </c>
      <c r="S77" s="88">
        <f>S57/S57</f>
        <v>1</v>
      </c>
      <c r="T77" s="88">
        <f>T57/S57</f>
        <v>1.272448102198747</v>
      </c>
      <c r="U77" s="88">
        <f>U57/S57</f>
        <v>4.4220611718462102E-2</v>
      </c>
      <c r="V77" s="88">
        <f>V57/S57</f>
        <v>0.37784056012774841</v>
      </c>
      <c r="W77" s="79">
        <f>W57/AB57</f>
        <v>0.14118372379778052</v>
      </c>
      <c r="X77" s="79">
        <f>X57/AB57</f>
        <v>3.76078914919852E-2</v>
      </c>
      <c r="Y77" s="79">
        <f>Y57/AB57</f>
        <v>0.72256473489519113</v>
      </c>
      <c r="Z77" s="88">
        <f>Z57/AB57</f>
        <v>1.285450061652281</v>
      </c>
      <c r="AA77" s="89">
        <f>AA57/AB57</f>
        <v>5.0554870530209621E-2</v>
      </c>
      <c r="AB77" s="76">
        <f>AB57/AB57</f>
        <v>1</v>
      </c>
      <c r="AC77" s="79">
        <f>AC57/AE57</f>
        <v>0.38</v>
      </c>
      <c r="AD77" s="79">
        <f>AD57/AE57</f>
        <v>0</v>
      </c>
      <c r="AE77" s="76">
        <f>AE57/AE57</f>
        <v>1</v>
      </c>
      <c r="AF77" s="79">
        <f>AF57/AE57</f>
        <v>0.5</v>
      </c>
      <c r="AG77" s="79">
        <f>AG57/AE57</f>
        <v>0.02</v>
      </c>
      <c r="AH77" s="79">
        <f>AH57/AE57</f>
        <v>18.68</v>
      </c>
      <c r="AI77" s="89">
        <f>AI57/AE57</f>
        <v>0.64</v>
      </c>
      <c r="AJ77" s="80">
        <f>AJ57/AJ57</f>
        <v>1</v>
      </c>
      <c r="AK77" s="79"/>
      <c r="AL77" s="79">
        <f>AL57/AJ57</f>
        <v>9.3079724807770131E-3</v>
      </c>
      <c r="AM77" s="79"/>
      <c r="AN77" s="79">
        <f>AN57/AJ57</f>
        <v>2.1634965600971268</v>
      </c>
      <c r="AO77" s="79">
        <f>AO57/AJ57</f>
        <v>1.2140833670578712E-3</v>
      </c>
      <c r="AP77" s="92">
        <f>AP57/AJ57</f>
        <v>4.8563334682314848E-3</v>
      </c>
      <c r="AQ77" s="91">
        <f>AQ57/AJ57</f>
        <v>0.53622015378389321</v>
      </c>
      <c r="AR77" s="80">
        <f>AR57/AR57</f>
        <v>1</v>
      </c>
      <c r="AS77" s="79">
        <f>AS57/AR57</f>
        <v>8.1250000000000003E-2</v>
      </c>
      <c r="AT77" s="79">
        <f>AT57/AR57</f>
        <v>3.25</v>
      </c>
      <c r="AU77" s="89">
        <f>AU57/AR57</f>
        <v>1.1812499999999999</v>
      </c>
      <c r="AV77" s="63"/>
    </row>
    <row r="78" spans="1:48" ht="16" x14ac:dyDescent="0.2">
      <c r="A78" s="72" t="s">
        <v>33</v>
      </c>
      <c r="B78" s="70" t="s">
        <v>96</v>
      </c>
      <c r="C78" s="79">
        <f>C19/D19</f>
        <v>2.3219954648526078</v>
      </c>
      <c r="D78" s="80">
        <f>D19/D19</f>
        <v>1</v>
      </c>
      <c r="E78" s="79">
        <f>E19/D19</f>
        <v>8.0498866213151929E-2</v>
      </c>
      <c r="F78" s="79">
        <f>F19/D19</f>
        <v>0.80158730158730163</v>
      </c>
      <c r="G78" s="79">
        <f>G19/H19</f>
        <v>3.5821094793057409</v>
      </c>
      <c r="H78" s="80">
        <f>H19/H19</f>
        <v>1</v>
      </c>
      <c r="I78" s="79">
        <f>I19/H19</f>
        <v>1.4686248331108143E-2</v>
      </c>
      <c r="J78" s="79">
        <f>J19/H19</f>
        <v>0.30040053404539385</v>
      </c>
      <c r="K78" s="79">
        <f>K19/O19</f>
        <v>1.9244734931009439E-2</v>
      </c>
      <c r="L78" s="79">
        <f>L19/O19</f>
        <v>0.16702977487291212</v>
      </c>
      <c r="N78" s="79">
        <f>N19/O19</f>
        <v>7.1668845315904131</v>
      </c>
      <c r="O78" s="76">
        <f>O19/O19</f>
        <v>1</v>
      </c>
      <c r="P78" s="88">
        <f>P19/S19</f>
        <v>0.60260303687635575</v>
      </c>
      <c r="Q78" s="88">
        <f>Q19/S19</f>
        <v>0.62771149674620386</v>
      </c>
      <c r="R78" s="88">
        <f>R19/S19</f>
        <v>2.3969631236442517E-2</v>
      </c>
      <c r="S78" s="88">
        <f>S19/S19</f>
        <v>1</v>
      </c>
      <c r="T78" s="88">
        <f>T19/S19</f>
        <v>0.82944685466377444</v>
      </c>
      <c r="U78" s="88">
        <f>U19/S19</f>
        <v>3.2754880694143167E-2</v>
      </c>
      <c r="V78" s="88">
        <f>V19/S19</f>
        <v>0.45309110629067245</v>
      </c>
      <c r="W78" s="79">
        <f>W19/AB19</f>
        <v>7.8810623556581985E-2</v>
      </c>
      <c r="X78" s="79">
        <f>X19/AB19</f>
        <v>7.5057736720554272E-3</v>
      </c>
      <c r="Y78" s="79">
        <f>Y19/AB19</f>
        <v>0.58371824480369516</v>
      </c>
      <c r="Z78" s="88">
        <f>Z19/AB19</f>
        <v>1.7537528868360277</v>
      </c>
      <c r="AA78" s="89">
        <f>AA19/AB19</f>
        <v>2.6270207852193996E-2</v>
      </c>
      <c r="AB78" s="76">
        <f>AB19/AB19</f>
        <v>1</v>
      </c>
      <c r="AC78" s="79">
        <f>AC19/AE19</f>
        <v>1.5272244355909695E-2</v>
      </c>
      <c r="AD78" s="79">
        <f>AD19/AE19</f>
        <v>1.3280212483399733E-3</v>
      </c>
      <c r="AE78" s="76">
        <f>AE19/AE19</f>
        <v>1</v>
      </c>
      <c r="AF78" s="79">
        <f>AF19/AE19</f>
        <v>6.6401062416998669E-2</v>
      </c>
      <c r="AG78" s="79">
        <f>AG19/AE19</f>
        <v>3.7848605577689244E-2</v>
      </c>
      <c r="AH78" s="79">
        <f>AH19/AE19</f>
        <v>3.0597609561752988</v>
      </c>
      <c r="AI78" s="89">
        <f>AI19/AE19</f>
        <v>0.17596281540504649</v>
      </c>
      <c r="AJ78" s="80">
        <f>AJ19/AJ19</f>
        <v>1</v>
      </c>
      <c r="AK78" s="79"/>
      <c r="AL78" s="79">
        <f>AL19/AJ19</f>
        <v>6.1521920917453114E-2</v>
      </c>
      <c r="AM78" s="79"/>
      <c r="AN78" s="79">
        <f>AN19/AJ19</f>
        <v>1.0109903237367102</v>
      </c>
      <c r="AO78" s="79">
        <f>AO19/AJ19</f>
        <v>3.3448811372595866E-3</v>
      </c>
      <c r="AP78" s="92">
        <f>AP19/AJ19</f>
        <v>1.3379524549038346E-2</v>
      </c>
      <c r="AQ78" s="91">
        <f>AQ19/AJ19</f>
        <v>0.56600167244056865</v>
      </c>
      <c r="AR78" s="80">
        <f>AR19/AR19</f>
        <v>1</v>
      </c>
      <c r="AS78" s="79">
        <f>AS19/AR19</f>
        <v>0.1598360655737705</v>
      </c>
      <c r="AT78" s="79">
        <f>AT19/AR19</f>
        <v>0.83879781420765032</v>
      </c>
      <c r="AU78" s="89">
        <f>AU19/AR19</f>
        <v>0.40437158469945356</v>
      </c>
      <c r="AV78" s="63"/>
    </row>
    <row r="81" spans="1:48" ht="24" x14ac:dyDescent="0.2">
      <c r="A81" s="143" t="s">
        <v>132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</row>
    <row r="82" spans="1:48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V82" s="63"/>
    </row>
  </sheetData>
  <mergeCells count="14">
    <mergeCell ref="AW63:AX63"/>
    <mergeCell ref="AW64:AX64"/>
    <mergeCell ref="A81:AE81"/>
    <mergeCell ref="C1:F1"/>
    <mergeCell ref="G1:J1"/>
    <mergeCell ref="K1:O1"/>
    <mergeCell ref="P1:V1"/>
    <mergeCell ref="W1:AB1"/>
    <mergeCell ref="AC1:AI1"/>
    <mergeCell ref="A82:B82"/>
    <mergeCell ref="C82:AE82"/>
    <mergeCell ref="AJ1:AQ1"/>
    <mergeCell ref="AR1:AU1"/>
    <mergeCell ref="AV1:AV2"/>
  </mergeCells>
  <hyperlinks>
    <hyperlink ref="AV1:AV2" r:id="rId1" display="GDP in Million US$ (nominal, 2021)" xr:uid="{6A08F2C7-99F2-9444-8CF5-5C6006E991BB}"/>
    <hyperlink ref="C82:L82" r:id="rId2" display=" https://betterprojectsfaster.com/guide/java-full-stack-report-2023-01/the-index" xr:uid="{ECA2533B-D811-674F-A72E-9FA86AF6150A}"/>
    <hyperlink ref="C82:AE82" r:id="rId3" display="https://betterprojectsfaster.com/guide/java-tech-popularity-index-2023-Q2/the-index" xr:uid="{20FEE0FD-49F9-034A-95A5-280D78BC882E}"/>
  </hyperlink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DB9-852E-2145-8EF5-0C12E19C17D5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8.6640625" style="63" bestFit="1" customWidth="1"/>
  </cols>
  <sheetData>
    <row r="1" spans="1:47" x14ac:dyDescent="0.2">
      <c r="C1" s="138" t="s">
        <v>112</v>
      </c>
      <c r="D1" s="138"/>
      <c r="E1" s="138"/>
      <c r="F1" s="138"/>
      <c r="G1" s="139" t="s">
        <v>113</v>
      </c>
      <c r="H1" s="139"/>
      <c r="I1" s="139"/>
      <c r="J1" s="139"/>
      <c r="K1" s="138" t="s">
        <v>114</v>
      </c>
      <c r="L1" s="138"/>
      <c r="M1" s="138"/>
      <c r="N1" s="142" t="s">
        <v>115</v>
      </c>
      <c r="O1" s="138"/>
      <c r="P1" s="138"/>
      <c r="Q1" s="138"/>
      <c r="R1" s="138"/>
      <c r="S1" s="138"/>
      <c r="T1" s="139"/>
      <c r="U1" s="142" t="s">
        <v>116</v>
      </c>
      <c r="V1" s="138"/>
      <c r="W1" s="138"/>
      <c r="X1" s="138"/>
      <c r="Y1" s="138"/>
      <c r="Z1" s="139"/>
      <c r="AA1" s="138" t="s">
        <v>117</v>
      </c>
      <c r="AB1" s="138"/>
      <c r="AC1" s="138"/>
      <c r="AD1" s="138"/>
      <c r="AE1" s="138"/>
      <c r="AF1" s="138"/>
      <c r="AG1" s="139"/>
      <c r="AH1" s="138" t="s">
        <v>118</v>
      </c>
      <c r="AI1" s="138"/>
      <c r="AJ1" s="138"/>
      <c r="AK1" s="138"/>
      <c r="AL1" s="138"/>
      <c r="AM1" s="138"/>
      <c r="AN1" s="138"/>
      <c r="AO1" s="139"/>
      <c r="AP1" s="138" t="s">
        <v>119</v>
      </c>
      <c r="AQ1" s="138"/>
      <c r="AR1" s="138"/>
      <c r="AS1" s="138"/>
      <c r="AT1" s="144" t="s">
        <v>120</v>
      </c>
    </row>
    <row r="2" spans="1:47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7" x14ac:dyDescent="0.2">
      <c r="A3" s="69" t="s">
        <v>12</v>
      </c>
      <c r="B3" s="69" t="s">
        <v>13</v>
      </c>
      <c r="C3" s="102">
        <v>28</v>
      </c>
      <c r="D3" s="102">
        <v>6</v>
      </c>
      <c r="E3" s="102">
        <v>0</v>
      </c>
      <c r="F3" s="102">
        <v>8</v>
      </c>
      <c r="G3" s="102">
        <v>128</v>
      </c>
      <c r="H3" s="102">
        <v>44</v>
      </c>
      <c r="I3" s="102">
        <v>6</v>
      </c>
      <c r="J3" s="102">
        <v>8</v>
      </c>
      <c r="K3" s="102">
        <v>6</v>
      </c>
      <c r="L3" s="102">
        <v>20</v>
      </c>
      <c r="M3" s="102">
        <v>79</v>
      </c>
      <c r="N3" s="102">
        <v>532</v>
      </c>
      <c r="O3" s="102">
        <v>244</v>
      </c>
      <c r="P3" s="102">
        <v>10</v>
      </c>
      <c r="Q3" s="102">
        <v>1009</v>
      </c>
      <c r="R3" s="102">
        <v>820</v>
      </c>
      <c r="S3" s="102">
        <v>25</v>
      </c>
      <c r="T3" s="102">
        <v>259</v>
      </c>
      <c r="U3" s="102">
        <v>43</v>
      </c>
      <c r="V3" s="102">
        <v>3</v>
      </c>
      <c r="W3" s="102">
        <v>247</v>
      </c>
      <c r="X3" s="102">
        <v>388</v>
      </c>
      <c r="Y3" s="102">
        <v>6</v>
      </c>
      <c r="Z3" s="102">
        <v>261</v>
      </c>
      <c r="AA3" s="102">
        <v>0</v>
      </c>
      <c r="AB3" s="102">
        <v>0</v>
      </c>
      <c r="AC3" s="102">
        <v>16</v>
      </c>
      <c r="AD3" s="102">
        <v>5</v>
      </c>
      <c r="AE3" s="102">
        <v>0</v>
      </c>
      <c r="AF3" s="102">
        <v>161</v>
      </c>
      <c r="AG3" s="102">
        <v>10</v>
      </c>
      <c r="AH3" s="102">
        <v>531</v>
      </c>
      <c r="AI3" s="102">
        <v>20</v>
      </c>
      <c r="AJ3" s="102">
        <v>20</v>
      </c>
      <c r="AK3" s="102">
        <v>536</v>
      </c>
      <c r="AL3" s="102">
        <v>536</v>
      </c>
      <c r="AM3" s="102">
        <v>0</v>
      </c>
      <c r="AN3" s="102">
        <v>4</v>
      </c>
      <c r="AO3" s="102">
        <v>140</v>
      </c>
      <c r="AP3" s="102">
        <v>15</v>
      </c>
      <c r="AQ3" s="102">
        <v>2</v>
      </c>
      <c r="AR3" s="102">
        <v>106</v>
      </c>
      <c r="AS3" s="102">
        <v>21</v>
      </c>
      <c r="AT3" s="82">
        <v>630698</v>
      </c>
    </row>
    <row r="4" spans="1:47" x14ac:dyDescent="0.2">
      <c r="A4" s="69" t="s">
        <v>14</v>
      </c>
      <c r="B4" s="69" t="s">
        <v>15</v>
      </c>
      <c r="C4" s="102">
        <v>46</v>
      </c>
      <c r="D4" s="102">
        <v>27</v>
      </c>
      <c r="E4" s="102">
        <v>1</v>
      </c>
      <c r="F4" s="102">
        <v>43</v>
      </c>
      <c r="G4" s="102">
        <v>191</v>
      </c>
      <c r="H4" s="102">
        <v>99</v>
      </c>
      <c r="I4" s="102">
        <v>0</v>
      </c>
      <c r="J4" s="102">
        <v>44</v>
      </c>
      <c r="K4" s="102">
        <v>19</v>
      </c>
      <c r="L4" s="102">
        <v>66</v>
      </c>
      <c r="M4" s="102">
        <v>279</v>
      </c>
      <c r="N4" s="102">
        <v>1230</v>
      </c>
      <c r="O4" s="102">
        <v>833</v>
      </c>
      <c r="P4" s="102">
        <v>54</v>
      </c>
      <c r="Q4" s="102">
        <v>2001</v>
      </c>
      <c r="R4" s="102">
        <v>2344</v>
      </c>
      <c r="S4" s="102">
        <v>57</v>
      </c>
      <c r="T4" s="102">
        <v>925</v>
      </c>
      <c r="U4" s="102">
        <v>71</v>
      </c>
      <c r="V4" s="102">
        <v>13</v>
      </c>
      <c r="W4" s="102">
        <v>207</v>
      </c>
      <c r="X4" s="102">
        <v>432</v>
      </c>
      <c r="Y4" s="102">
        <v>7</v>
      </c>
      <c r="Z4" s="102">
        <v>441</v>
      </c>
      <c r="AA4" s="102">
        <v>0</v>
      </c>
      <c r="AB4" s="102">
        <v>1</v>
      </c>
      <c r="AC4" s="102">
        <v>44</v>
      </c>
      <c r="AD4" s="102">
        <v>14</v>
      </c>
      <c r="AE4" s="102">
        <v>0</v>
      </c>
      <c r="AF4" s="102">
        <v>324</v>
      </c>
      <c r="AG4" s="102">
        <v>14</v>
      </c>
      <c r="AH4" s="102">
        <v>719</v>
      </c>
      <c r="AI4" s="102">
        <v>20</v>
      </c>
      <c r="AJ4" s="102">
        <v>20</v>
      </c>
      <c r="AK4" s="102">
        <v>1398</v>
      </c>
      <c r="AL4" s="102">
        <v>1398</v>
      </c>
      <c r="AM4" s="102">
        <v>0</v>
      </c>
      <c r="AN4" s="102">
        <v>1</v>
      </c>
      <c r="AO4" s="102">
        <v>295</v>
      </c>
      <c r="AP4" s="102">
        <v>69</v>
      </c>
      <c r="AQ4" s="102">
        <v>3</v>
      </c>
      <c r="AR4" s="102">
        <v>174</v>
      </c>
      <c r="AS4" s="102">
        <v>50</v>
      </c>
      <c r="AT4" s="82">
        <v>1724787</v>
      </c>
    </row>
    <row r="5" spans="1:47" x14ac:dyDescent="0.2">
      <c r="A5" s="69" t="s">
        <v>16</v>
      </c>
      <c r="B5" s="69" t="s">
        <v>17</v>
      </c>
      <c r="C5" s="102">
        <v>86</v>
      </c>
      <c r="D5" s="102">
        <v>49</v>
      </c>
      <c r="E5" s="102">
        <v>4</v>
      </c>
      <c r="F5" s="102">
        <v>13</v>
      </c>
      <c r="G5" s="102">
        <v>159</v>
      </c>
      <c r="H5" s="102">
        <v>70</v>
      </c>
      <c r="I5" s="102">
        <v>0</v>
      </c>
      <c r="J5" s="102">
        <v>6</v>
      </c>
      <c r="K5" s="102">
        <v>7</v>
      </c>
      <c r="L5" s="102">
        <v>35</v>
      </c>
      <c r="M5" s="102">
        <v>140</v>
      </c>
      <c r="N5" s="102">
        <v>1109</v>
      </c>
      <c r="O5" s="102">
        <v>813</v>
      </c>
      <c r="P5" s="102">
        <v>24</v>
      </c>
      <c r="Q5" s="102">
        <v>1195</v>
      </c>
      <c r="R5" s="102">
        <v>973</v>
      </c>
      <c r="S5" s="102">
        <v>35</v>
      </c>
      <c r="T5" s="102">
        <v>589</v>
      </c>
      <c r="U5" s="102">
        <v>24</v>
      </c>
      <c r="V5" s="102">
        <v>2</v>
      </c>
      <c r="W5" s="102">
        <v>111</v>
      </c>
      <c r="X5" s="102">
        <v>325</v>
      </c>
      <c r="Y5" s="102">
        <v>8</v>
      </c>
      <c r="Z5" s="102">
        <v>312</v>
      </c>
      <c r="AA5" s="102">
        <v>0</v>
      </c>
      <c r="AB5" s="102">
        <v>0</v>
      </c>
      <c r="AC5" s="102">
        <v>120</v>
      </c>
      <c r="AD5" s="102">
        <v>9</v>
      </c>
      <c r="AE5" s="102">
        <v>0</v>
      </c>
      <c r="AF5" s="102">
        <v>233</v>
      </c>
      <c r="AG5" s="102">
        <v>20</v>
      </c>
      <c r="AH5" s="102">
        <v>826</v>
      </c>
      <c r="AI5" s="102">
        <v>53</v>
      </c>
      <c r="AJ5" s="102">
        <v>53</v>
      </c>
      <c r="AK5" s="102">
        <v>553</v>
      </c>
      <c r="AL5" s="102">
        <v>553</v>
      </c>
      <c r="AM5" s="102">
        <v>1</v>
      </c>
      <c r="AN5" s="102">
        <v>7</v>
      </c>
      <c r="AO5" s="102">
        <v>277</v>
      </c>
      <c r="AP5" s="102">
        <v>26</v>
      </c>
      <c r="AQ5" s="102">
        <v>11</v>
      </c>
      <c r="AR5" s="102">
        <v>40</v>
      </c>
      <c r="AS5" s="102">
        <v>35</v>
      </c>
      <c r="AT5" s="82">
        <v>468046</v>
      </c>
      <c r="AU5" s="98"/>
    </row>
    <row r="6" spans="1:47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2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2</v>
      </c>
      <c r="N6" s="102">
        <v>12</v>
      </c>
      <c r="O6" s="102">
        <v>4</v>
      </c>
      <c r="P6" s="102">
        <v>0</v>
      </c>
      <c r="Q6" s="102">
        <v>28</v>
      </c>
      <c r="R6" s="102">
        <v>16</v>
      </c>
      <c r="S6" s="102">
        <v>0</v>
      </c>
      <c r="T6" s="102">
        <v>3</v>
      </c>
      <c r="U6" s="102">
        <v>0</v>
      </c>
      <c r="V6" s="102">
        <v>0</v>
      </c>
      <c r="W6" s="102">
        <v>15</v>
      </c>
      <c r="X6" s="102">
        <v>2</v>
      </c>
      <c r="Y6" s="102">
        <v>0</v>
      </c>
      <c r="Z6" s="102">
        <v>6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1</v>
      </c>
      <c r="AG6" s="102">
        <v>0</v>
      </c>
      <c r="AH6" s="102">
        <v>11</v>
      </c>
      <c r="AI6" s="102">
        <v>2</v>
      </c>
      <c r="AJ6" s="102">
        <v>2</v>
      </c>
      <c r="AK6" s="102">
        <v>18</v>
      </c>
      <c r="AL6" s="102">
        <v>18</v>
      </c>
      <c r="AM6" s="102">
        <v>0</v>
      </c>
      <c r="AN6" s="102">
        <v>0</v>
      </c>
      <c r="AO6" s="102">
        <v>1</v>
      </c>
      <c r="AP6" s="102">
        <v>1</v>
      </c>
      <c r="AQ6" s="102">
        <v>0</v>
      </c>
      <c r="AR6" s="102">
        <v>7</v>
      </c>
      <c r="AS6" s="102">
        <v>0</v>
      </c>
      <c r="AT6" s="82">
        <v>43544</v>
      </c>
    </row>
    <row r="7" spans="1:47" x14ac:dyDescent="0.2">
      <c r="A7" s="69" t="s">
        <v>19</v>
      </c>
      <c r="B7" s="69" t="s">
        <v>17</v>
      </c>
      <c r="C7" s="102">
        <v>103</v>
      </c>
      <c r="D7" s="102">
        <v>133</v>
      </c>
      <c r="E7" s="102">
        <v>7</v>
      </c>
      <c r="F7" s="102">
        <v>42</v>
      </c>
      <c r="G7" s="102">
        <v>335</v>
      </c>
      <c r="H7" s="102">
        <v>98</v>
      </c>
      <c r="I7" s="102">
        <v>0</v>
      </c>
      <c r="J7" s="102">
        <v>40</v>
      </c>
      <c r="K7" s="102">
        <v>5</v>
      </c>
      <c r="L7" s="102">
        <v>70</v>
      </c>
      <c r="M7" s="102">
        <v>88</v>
      </c>
      <c r="N7" s="102">
        <v>1353</v>
      </c>
      <c r="O7" s="102">
        <v>754</v>
      </c>
      <c r="P7" s="102">
        <v>19</v>
      </c>
      <c r="Q7" s="102">
        <v>1755</v>
      </c>
      <c r="R7" s="102">
        <v>1963</v>
      </c>
      <c r="S7" s="102">
        <v>116</v>
      </c>
      <c r="T7" s="102">
        <v>658</v>
      </c>
      <c r="U7" s="102">
        <v>57</v>
      </c>
      <c r="V7" s="102">
        <v>13</v>
      </c>
      <c r="W7" s="102">
        <v>285</v>
      </c>
      <c r="X7" s="102">
        <v>533</v>
      </c>
      <c r="Y7" s="102">
        <v>25</v>
      </c>
      <c r="Z7" s="102">
        <v>402</v>
      </c>
      <c r="AA7" s="102">
        <v>1</v>
      </c>
      <c r="AB7" s="102">
        <v>1</v>
      </c>
      <c r="AC7" s="102">
        <v>106</v>
      </c>
      <c r="AD7" s="102">
        <v>6</v>
      </c>
      <c r="AE7" s="102">
        <v>0</v>
      </c>
      <c r="AF7" s="102">
        <v>416</v>
      </c>
      <c r="AG7" s="102">
        <v>15</v>
      </c>
      <c r="AH7" s="102">
        <v>1275</v>
      </c>
      <c r="AI7" s="102">
        <v>42</v>
      </c>
      <c r="AJ7" s="102">
        <v>42</v>
      </c>
      <c r="AK7" s="102">
        <v>859</v>
      </c>
      <c r="AL7" s="102">
        <v>859</v>
      </c>
      <c r="AM7" s="102">
        <v>8</v>
      </c>
      <c r="AN7" s="102">
        <v>29</v>
      </c>
      <c r="AO7" s="102">
        <v>71</v>
      </c>
      <c r="AP7" s="102">
        <v>37</v>
      </c>
      <c r="AQ7" s="102">
        <v>6</v>
      </c>
      <c r="AR7" s="102">
        <v>113</v>
      </c>
      <c r="AS7" s="102">
        <v>72</v>
      </c>
      <c r="AT7" s="82">
        <v>589491</v>
      </c>
    </row>
    <row r="8" spans="1:47" x14ac:dyDescent="0.2">
      <c r="A8" s="69" t="s">
        <v>20</v>
      </c>
      <c r="B8" s="69" t="s">
        <v>13</v>
      </c>
      <c r="C8" s="102">
        <v>90</v>
      </c>
      <c r="D8" s="102">
        <v>32</v>
      </c>
      <c r="E8" s="102">
        <v>13</v>
      </c>
      <c r="F8" s="102">
        <v>71</v>
      </c>
      <c r="G8" s="102">
        <v>343</v>
      </c>
      <c r="H8" s="102">
        <v>95</v>
      </c>
      <c r="I8" s="102">
        <v>1</v>
      </c>
      <c r="J8" s="102">
        <v>36</v>
      </c>
      <c r="K8" s="102">
        <v>45</v>
      </c>
      <c r="L8" s="102">
        <v>89</v>
      </c>
      <c r="M8" s="102">
        <v>510</v>
      </c>
      <c r="N8" s="102">
        <v>1806</v>
      </c>
      <c r="O8" s="102">
        <v>815</v>
      </c>
      <c r="P8" s="102">
        <v>50</v>
      </c>
      <c r="Q8" s="102">
        <v>4017</v>
      </c>
      <c r="R8" s="102">
        <v>4026</v>
      </c>
      <c r="S8" s="102">
        <v>76</v>
      </c>
      <c r="T8" s="102">
        <v>1220</v>
      </c>
      <c r="U8" s="102">
        <v>104</v>
      </c>
      <c r="V8" s="102">
        <v>6</v>
      </c>
      <c r="W8" s="102">
        <v>967</v>
      </c>
      <c r="X8" s="102">
        <v>1632</v>
      </c>
      <c r="Y8" s="102">
        <v>36</v>
      </c>
      <c r="Z8" s="102">
        <v>1293</v>
      </c>
      <c r="AA8" s="102">
        <v>4</v>
      </c>
      <c r="AB8" s="102">
        <v>0</v>
      </c>
      <c r="AC8" s="102">
        <v>161</v>
      </c>
      <c r="AD8" s="102">
        <v>32</v>
      </c>
      <c r="AE8" s="102">
        <v>2</v>
      </c>
      <c r="AF8" s="102">
        <v>898</v>
      </c>
      <c r="AG8" s="102">
        <v>69</v>
      </c>
      <c r="AH8" s="102">
        <v>2138</v>
      </c>
      <c r="AI8" s="102">
        <v>191</v>
      </c>
      <c r="AJ8" s="102">
        <v>191</v>
      </c>
      <c r="AK8" s="102">
        <v>2300</v>
      </c>
      <c r="AL8" s="102">
        <v>2300</v>
      </c>
      <c r="AM8" s="102">
        <v>8</v>
      </c>
      <c r="AN8" s="102">
        <v>2</v>
      </c>
      <c r="AO8" s="102">
        <v>544</v>
      </c>
      <c r="AP8" s="102">
        <v>395</v>
      </c>
      <c r="AQ8" s="102">
        <v>10</v>
      </c>
      <c r="AR8" s="102">
        <v>574</v>
      </c>
      <c r="AS8" s="102">
        <v>69</v>
      </c>
      <c r="AT8" s="82">
        <v>1894708</v>
      </c>
    </row>
    <row r="9" spans="1:47" x14ac:dyDescent="0.2">
      <c r="A9" s="69" t="s">
        <v>21</v>
      </c>
      <c r="B9" s="69" t="s">
        <v>22</v>
      </c>
      <c r="C9" s="102">
        <v>346</v>
      </c>
      <c r="D9" s="102">
        <v>117</v>
      </c>
      <c r="E9" s="102">
        <v>21</v>
      </c>
      <c r="F9" s="102">
        <v>127</v>
      </c>
      <c r="G9" s="102">
        <v>622</v>
      </c>
      <c r="H9" s="102">
        <v>215</v>
      </c>
      <c r="I9" s="102">
        <v>2</v>
      </c>
      <c r="J9" s="102">
        <v>130</v>
      </c>
      <c r="K9" s="102">
        <v>24</v>
      </c>
      <c r="L9" s="102">
        <v>173</v>
      </c>
      <c r="M9" s="102">
        <v>446</v>
      </c>
      <c r="N9" s="102">
        <v>3391</v>
      </c>
      <c r="O9" s="102">
        <v>3518</v>
      </c>
      <c r="P9" s="102">
        <v>145</v>
      </c>
      <c r="Q9" s="102">
        <v>4758</v>
      </c>
      <c r="R9" s="102">
        <v>6494</v>
      </c>
      <c r="S9" s="102">
        <v>157</v>
      </c>
      <c r="T9" s="102">
        <v>1530</v>
      </c>
      <c r="U9" s="102">
        <v>281</v>
      </c>
      <c r="V9" s="102">
        <v>29</v>
      </c>
      <c r="W9" s="102">
        <v>959</v>
      </c>
      <c r="X9" s="102">
        <v>1662</v>
      </c>
      <c r="Y9" s="102">
        <v>28</v>
      </c>
      <c r="Z9" s="102">
        <v>1466</v>
      </c>
      <c r="AA9" s="102">
        <v>16</v>
      </c>
      <c r="AB9" s="102">
        <v>1</v>
      </c>
      <c r="AC9" s="102">
        <v>68</v>
      </c>
      <c r="AD9" s="102">
        <v>14</v>
      </c>
      <c r="AE9" s="102">
        <v>0</v>
      </c>
      <c r="AF9" s="102">
        <v>736</v>
      </c>
      <c r="AG9" s="102">
        <v>22</v>
      </c>
      <c r="AH9" s="102">
        <v>1989</v>
      </c>
      <c r="AI9" s="102">
        <v>39</v>
      </c>
      <c r="AJ9" s="102">
        <v>39</v>
      </c>
      <c r="AK9" s="102">
        <v>2972</v>
      </c>
      <c r="AL9" s="102">
        <v>2972</v>
      </c>
      <c r="AM9" s="102">
        <v>13</v>
      </c>
      <c r="AN9" s="102">
        <v>4</v>
      </c>
      <c r="AO9" s="102">
        <v>156</v>
      </c>
      <c r="AP9" s="102">
        <v>101</v>
      </c>
      <c r="AQ9" s="102">
        <v>4</v>
      </c>
      <c r="AR9" s="102">
        <v>346</v>
      </c>
      <c r="AS9" s="102">
        <v>82</v>
      </c>
      <c r="AT9" s="82">
        <v>2200352</v>
      </c>
    </row>
    <row r="10" spans="1:47" x14ac:dyDescent="0.2">
      <c r="A10" s="69" t="s">
        <v>23</v>
      </c>
      <c r="B10" s="69" t="s">
        <v>13</v>
      </c>
      <c r="C10" s="102">
        <v>19</v>
      </c>
      <c r="D10" s="102">
        <v>2</v>
      </c>
      <c r="E10" s="102">
        <v>1</v>
      </c>
      <c r="F10" s="102">
        <v>3</v>
      </c>
      <c r="G10" s="102">
        <v>11</v>
      </c>
      <c r="H10" s="102">
        <v>9</v>
      </c>
      <c r="I10" s="102">
        <v>0</v>
      </c>
      <c r="J10" s="102">
        <v>2</v>
      </c>
      <c r="K10" s="102">
        <v>2</v>
      </c>
      <c r="L10" s="102">
        <v>2</v>
      </c>
      <c r="M10" s="102">
        <v>9</v>
      </c>
      <c r="N10" s="102">
        <v>54</v>
      </c>
      <c r="O10" s="102">
        <v>55</v>
      </c>
      <c r="P10" s="102">
        <v>1</v>
      </c>
      <c r="Q10" s="102">
        <v>167</v>
      </c>
      <c r="R10" s="102">
        <v>209</v>
      </c>
      <c r="S10" s="102">
        <v>10</v>
      </c>
      <c r="T10" s="102">
        <v>47</v>
      </c>
      <c r="U10" s="102">
        <v>2</v>
      </c>
      <c r="V10" s="102">
        <v>0</v>
      </c>
      <c r="W10" s="102">
        <v>31</v>
      </c>
      <c r="X10" s="102">
        <v>53</v>
      </c>
      <c r="Y10" s="102">
        <v>0</v>
      </c>
      <c r="Z10" s="102">
        <v>59</v>
      </c>
      <c r="AA10" s="102">
        <v>0</v>
      </c>
      <c r="AB10" s="102">
        <v>0</v>
      </c>
      <c r="AC10" s="102">
        <v>2</v>
      </c>
      <c r="AD10" s="102">
        <v>2</v>
      </c>
      <c r="AE10" s="102">
        <v>0</v>
      </c>
      <c r="AF10" s="102">
        <v>49</v>
      </c>
      <c r="AG10" s="102">
        <v>4</v>
      </c>
      <c r="AH10" s="102">
        <v>121</v>
      </c>
      <c r="AI10" s="102">
        <v>10</v>
      </c>
      <c r="AJ10" s="102">
        <v>10</v>
      </c>
      <c r="AK10" s="102">
        <v>118</v>
      </c>
      <c r="AL10" s="102">
        <v>118</v>
      </c>
      <c r="AM10" s="102">
        <v>0</v>
      </c>
      <c r="AN10" s="102">
        <v>0</v>
      </c>
      <c r="AO10" s="102">
        <v>22</v>
      </c>
      <c r="AP10" s="102">
        <v>3</v>
      </c>
      <c r="AQ10" s="102">
        <v>0</v>
      </c>
      <c r="AR10" s="102">
        <v>20</v>
      </c>
      <c r="AS10" s="102">
        <v>0</v>
      </c>
      <c r="AT10" s="82">
        <v>310866</v>
      </c>
    </row>
    <row r="11" spans="1:47" x14ac:dyDescent="0.2">
      <c r="A11" s="69" t="s">
        <v>24</v>
      </c>
      <c r="B11" s="69" t="s">
        <v>13</v>
      </c>
      <c r="C11" s="102">
        <v>14</v>
      </c>
      <c r="D11" s="102">
        <v>2</v>
      </c>
      <c r="E11" s="102">
        <v>1</v>
      </c>
      <c r="F11" s="102">
        <v>7</v>
      </c>
      <c r="G11" s="102">
        <v>36</v>
      </c>
      <c r="H11" s="102">
        <v>20</v>
      </c>
      <c r="I11" s="102">
        <v>0</v>
      </c>
      <c r="J11" s="102">
        <v>17</v>
      </c>
      <c r="K11" s="102">
        <v>8</v>
      </c>
      <c r="L11" s="102">
        <v>13</v>
      </c>
      <c r="M11" s="102">
        <v>55</v>
      </c>
      <c r="N11" s="102">
        <v>239</v>
      </c>
      <c r="O11" s="102">
        <v>140</v>
      </c>
      <c r="P11" s="102">
        <v>13</v>
      </c>
      <c r="Q11" s="102">
        <v>705</v>
      </c>
      <c r="R11" s="102">
        <v>619</v>
      </c>
      <c r="S11" s="102">
        <v>13</v>
      </c>
      <c r="T11" s="102">
        <v>148</v>
      </c>
      <c r="U11" s="102">
        <v>21</v>
      </c>
      <c r="V11" s="102">
        <v>8</v>
      </c>
      <c r="W11" s="102">
        <v>94</v>
      </c>
      <c r="X11" s="102">
        <v>255</v>
      </c>
      <c r="Y11" s="102">
        <v>7</v>
      </c>
      <c r="Z11" s="102">
        <v>208</v>
      </c>
      <c r="AA11" s="102">
        <v>0</v>
      </c>
      <c r="AB11" s="102">
        <v>0</v>
      </c>
      <c r="AC11" s="102">
        <v>13</v>
      </c>
      <c r="AD11" s="102">
        <v>4</v>
      </c>
      <c r="AE11" s="102">
        <v>0</v>
      </c>
      <c r="AF11" s="102">
        <v>96</v>
      </c>
      <c r="AG11" s="102">
        <v>7</v>
      </c>
      <c r="AH11" s="102">
        <v>404</v>
      </c>
      <c r="AI11" s="102">
        <v>13</v>
      </c>
      <c r="AJ11" s="102">
        <v>13</v>
      </c>
      <c r="AK11" s="102">
        <v>473</v>
      </c>
      <c r="AL11" s="102">
        <v>473</v>
      </c>
      <c r="AM11" s="102">
        <v>0</v>
      </c>
      <c r="AN11" s="102">
        <v>3</v>
      </c>
      <c r="AO11" s="102">
        <v>103</v>
      </c>
      <c r="AP11" s="102">
        <v>44</v>
      </c>
      <c r="AQ11" s="102">
        <v>1</v>
      </c>
      <c r="AR11" s="102">
        <v>97</v>
      </c>
      <c r="AS11" s="102">
        <v>14</v>
      </c>
      <c r="AT11" s="82">
        <v>342919</v>
      </c>
    </row>
    <row r="12" spans="1:47" x14ac:dyDescent="0.2">
      <c r="A12" s="69" t="s">
        <v>25</v>
      </c>
      <c r="B12" s="69" t="s">
        <v>13</v>
      </c>
      <c r="C12" s="102">
        <v>13</v>
      </c>
      <c r="D12" s="102">
        <v>4</v>
      </c>
      <c r="E12" s="102">
        <v>3</v>
      </c>
      <c r="F12" s="102">
        <v>2</v>
      </c>
      <c r="G12" s="102">
        <v>27</v>
      </c>
      <c r="H12" s="102">
        <v>20</v>
      </c>
      <c r="I12" s="102">
        <v>1</v>
      </c>
      <c r="J12" s="102">
        <v>8</v>
      </c>
      <c r="K12" s="102">
        <v>2</v>
      </c>
      <c r="L12" s="102">
        <v>9</v>
      </c>
      <c r="M12" s="102">
        <v>19</v>
      </c>
      <c r="N12" s="102">
        <v>135</v>
      </c>
      <c r="O12" s="102">
        <v>76</v>
      </c>
      <c r="P12" s="102">
        <v>6</v>
      </c>
      <c r="Q12" s="102">
        <v>293</v>
      </c>
      <c r="R12" s="102">
        <v>388</v>
      </c>
      <c r="S12" s="102">
        <v>5</v>
      </c>
      <c r="T12" s="102">
        <v>54</v>
      </c>
      <c r="U12" s="102">
        <v>8</v>
      </c>
      <c r="V12" s="102">
        <v>2</v>
      </c>
      <c r="W12" s="102">
        <v>45</v>
      </c>
      <c r="X12" s="102">
        <v>81</v>
      </c>
      <c r="Y12" s="102">
        <v>1</v>
      </c>
      <c r="Z12" s="102">
        <v>60</v>
      </c>
      <c r="AA12" s="102">
        <v>2</v>
      </c>
      <c r="AB12" s="102">
        <v>0</v>
      </c>
      <c r="AC12" s="102">
        <v>5</v>
      </c>
      <c r="AD12" s="102">
        <v>3</v>
      </c>
      <c r="AE12" s="102">
        <v>0</v>
      </c>
      <c r="AF12" s="102">
        <v>31</v>
      </c>
      <c r="AG12" s="102">
        <v>2</v>
      </c>
      <c r="AH12" s="102">
        <v>127</v>
      </c>
      <c r="AI12" s="102">
        <v>2</v>
      </c>
      <c r="AJ12" s="102">
        <v>2</v>
      </c>
      <c r="AK12" s="102">
        <v>180</v>
      </c>
      <c r="AL12" s="102">
        <v>180</v>
      </c>
      <c r="AM12" s="102">
        <v>11</v>
      </c>
      <c r="AN12" s="102">
        <v>0</v>
      </c>
      <c r="AO12" s="102">
        <v>29</v>
      </c>
      <c r="AP12" s="102">
        <v>12</v>
      </c>
      <c r="AQ12" s="102">
        <v>0</v>
      </c>
      <c r="AR12" s="102">
        <v>25</v>
      </c>
      <c r="AS12" s="102">
        <v>8</v>
      </c>
      <c r="AT12" s="82">
        <v>68489</v>
      </c>
    </row>
    <row r="13" spans="1:47" x14ac:dyDescent="0.2">
      <c r="A13" s="69" t="s">
        <v>26</v>
      </c>
      <c r="B13" s="69" t="s">
        <v>17</v>
      </c>
      <c r="C13" s="102">
        <v>82</v>
      </c>
      <c r="D13" s="102">
        <v>51</v>
      </c>
      <c r="E13" s="102">
        <v>12</v>
      </c>
      <c r="F13" s="102">
        <v>32</v>
      </c>
      <c r="G13" s="102">
        <v>251</v>
      </c>
      <c r="H13" s="102">
        <v>84</v>
      </c>
      <c r="I13" s="102">
        <v>2</v>
      </c>
      <c r="J13" s="102">
        <v>26</v>
      </c>
      <c r="K13" s="102">
        <v>17</v>
      </c>
      <c r="L13" s="102">
        <v>59</v>
      </c>
      <c r="M13" s="102">
        <v>196</v>
      </c>
      <c r="N13" s="102">
        <v>1069</v>
      </c>
      <c r="O13" s="102">
        <v>878</v>
      </c>
      <c r="P13" s="102">
        <v>34</v>
      </c>
      <c r="Q13" s="102">
        <v>1100</v>
      </c>
      <c r="R13" s="102">
        <v>1326</v>
      </c>
      <c r="S13" s="102">
        <v>42</v>
      </c>
      <c r="T13" s="102">
        <v>523</v>
      </c>
      <c r="U13" s="102">
        <v>59</v>
      </c>
      <c r="V13" s="102">
        <v>15</v>
      </c>
      <c r="W13" s="102">
        <v>254</v>
      </c>
      <c r="X13" s="102">
        <v>475</v>
      </c>
      <c r="Y13" s="102">
        <v>8</v>
      </c>
      <c r="Z13" s="102">
        <v>483</v>
      </c>
      <c r="AA13" s="102">
        <v>5</v>
      </c>
      <c r="AB13" s="102">
        <v>0</v>
      </c>
      <c r="AC13" s="102">
        <v>89</v>
      </c>
      <c r="AD13" s="102">
        <v>17</v>
      </c>
      <c r="AE13" s="102">
        <v>1</v>
      </c>
      <c r="AF13" s="102">
        <v>231</v>
      </c>
      <c r="AG13" s="102">
        <v>6</v>
      </c>
      <c r="AH13" s="102">
        <v>594</v>
      </c>
      <c r="AI13" s="102">
        <v>39</v>
      </c>
      <c r="AJ13" s="102">
        <v>39</v>
      </c>
      <c r="AK13" s="102">
        <v>863</v>
      </c>
      <c r="AL13" s="102">
        <v>863</v>
      </c>
      <c r="AM13" s="102">
        <v>0</v>
      </c>
      <c r="AN13" s="102">
        <v>16</v>
      </c>
      <c r="AO13" s="102">
        <v>296</v>
      </c>
      <c r="AP13" s="102">
        <v>13</v>
      </c>
      <c r="AQ13" s="102">
        <v>5</v>
      </c>
      <c r="AR13" s="102">
        <v>102</v>
      </c>
      <c r="AS13" s="102">
        <v>33</v>
      </c>
      <c r="AT13" s="82">
        <v>295618</v>
      </c>
    </row>
    <row r="14" spans="1:47" x14ac:dyDescent="0.2">
      <c r="A14" s="69" t="s">
        <v>27</v>
      </c>
      <c r="B14" s="69" t="s">
        <v>17</v>
      </c>
      <c r="C14" s="102">
        <v>17</v>
      </c>
      <c r="D14" s="102">
        <v>21</v>
      </c>
      <c r="E14" s="102">
        <v>0</v>
      </c>
      <c r="F14" s="102">
        <v>15</v>
      </c>
      <c r="G14" s="102">
        <v>30</v>
      </c>
      <c r="H14" s="102">
        <v>19</v>
      </c>
      <c r="I14" s="102">
        <v>9</v>
      </c>
      <c r="J14" s="102">
        <v>3</v>
      </c>
      <c r="K14" s="102">
        <v>2</v>
      </c>
      <c r="L14" s="102">
        <v>12</v>
      </c>
      <c r="M14" s="102">
        <v>78</v>
      </c>
      <c r="N14" s="102">
        <v>408</v>
      </c>
      <c r="O14" s="102">
        <v>194</v>
      </c>
      <c r="P14" s="102">
        <v>11</v>
      </c>
      <c r="Q14" s="102">
        <v>373</v>
      </c>
      <c r="R14" s="102">
        <v>407</v>
      </c>
      <c r="S14" s="102">
        <v>16</v>
      </c>
      <c r="T14" s="102">
        <v>299</v>
      </c>
      <c r="U14" s="102">
        <v>8</v>
      </c>
      <c r="V14" s="102">
        <v>1</v>
      </c>
      <c r="W14" s="102">
        <v>51</v>
      </c>
      <c r="X14" s="102">
        <v>105</v>
      </c>
      <c r="Y14" s="102">
        <v>6</v>
      </c>
      <c r="Z14" s="102">
        <v>133</v>
      </c>
      <c r="AA14" s="102">
        <v>0</v>
      </c>
      <c r="AB14" s="102">
        <v>1</v>
      </c>
      <c r="AC14" s="102">
        <v>5</v>
      </c>
      <c r="AD14" s="102">
        <v>7</v>
      </c>
      <c r="AE14" s="102">
        <v>0</v>
      </c>
      <c r="AF14" s="102">
        <v>64</v>
      </c>
      <c r="AG14" s="102">
        <v>3</v>
      </c>
      <c r="AH14" s="102">
        <v>171</v>
      </c>
      <c r="AI14" s="102">
        <v>0</v>
      </c>
      <c r="AJ14" s="102">
        <v>0</v>
      </c>
      <c r="AK14" s="102">
        <v>355</v>
      </c>
      <c r="AL14" s="102">
        <v>355</v>
      </c>
      <c r="AM14" s="102">
        <v>0</v>
      </c>
      <c r="AN14" s="102">
        <v>0</v>
      </c>
      <c r="AO14" s="102">
        <v>132</v>
      </c>
      <c r="AP14" s="102">
        <v>13</v>
      </c>
      <c r="AQ14" s="102">
        <v>0</v>
      </c>
      <c r="AR14" s="102">
        <v>55</v>
      </c>
      <c r="AS14" s="102">
        <v>10</v>
      </c>
      <c r="AT14" s="82">
        <v>386724</v>
      </c>
    </row>
    <row r="15" spans="1:47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2</v>
      </c>
      <c r="G15" s="102">
        <v>6</v>
      </c>
      <c r="H15" s="102">
        <v>1</v>
      </c>
      <c r="I15" s="102">
        <v>0</v>
      </c>
      <c r="J15" s="102">
        <v>1</v>
      </c>
      <c r="K15" s="102">
        <v>4</v>
      </c>
      <c r="L15" s="102">
        <v>2</v>
      </c>
      <c r="M15" s="102">
        <v>10</v>
      </c>
      <c r="N15" s="102">
        <v>59</v>
      </c>
      <c r="O15" s="102">
        <v>27</v>
      </c>
      <c r="P15" s="102">
        <v>3</v>
      </c>
      <c r="Q15" s="102">
        <v>164</v>
      </c>
      <c r="R15" s="102">
        <v>120</v>
      </c>
      <c r="S15" s="102">
        <v>3</v>
      </c>
      <c r="T15" s="102">
        <v>11</v>
      </c>
      <c r="U15" s="102">
        <v>0</v>
      </c>
      <c r="V15" s="102">
        <v>0</v>
      </c>
      <c r="W15" s="102">
        <v>12</v>
      </c>
      <c r="X15" s="102">
        <v>80</v>
      </c>
      <c r="Y15" s="102">
        <v>1</v>
      </c>
      <c r="Z15" s="102">
        <v>43</v>
      </c>
      <c r="AA15" s="102">
        <v>0</v>
      </c>
      <c r="AB15" s="102">
        <v>0</v>
      </c>
      <c r="AC15" s="102">
        <v>5</v>
      </c>
      <c r="AD15" s="102">
        <v>0</v>
      </c>
      <c r="AE15" s="102">
        <v>0</v>
      </c>
      <c r="AF15" s="102">
        <v>18</v>
      </c>
      <c r="AG15" s="102">
        <v>3</v>
      </c>
      <c r="AH15" s="102">
        <v>129</v>
      </c>
      <c r="AI15" s="102">
        <v>5</v>
      </c>
      <c r="AJ15" s="102">
        <v>5</v>
      </c>
      <c r="AK15" s="102">
        <v>104</v>
      </c>
      <c r="AL15" s="102">
        <v>104</v>
      </c>
      <c r="AM15" s="102">
        <v>0</v>
      </c>
      <c r="AN15" s="102">
        <v>0</v>
      </c>
      <c r="AO15" s="102">
        <v>16</v>
      </c>
      <c r="AP15" s="102">
        <v>12</v>
      </c>
      <c r="AQ15" s="102">
        <v>0</v>
      </c>
      <c r="AR15" s="102">
        <v>22</v>
      </c>
      <c r="AS15" s="102">
        <v>2</v>
      </c>
      <c r="AT15" s="82">
        <v>115469</v>
      </c>
    </row>
    <row r="16" spans="1:47" x14ac:dyDescent="0.2">
      <c r="A16" s="69" t="s">
        <v>29</v>
      </c>
      <c r="B16" s="69" t="s">
        <v>30</v>
      </c>
      <c r="C16" s="102">
        <v>22</v>
      </c>
      <c r="D16" s="102">
        <v>6</v>
      </c>
      <c r="E16" s="102">
        <v>2</v>
      </c>
      <c r="F16" s="102">
        <v>6</v>
      </c>
      <c r="G16" s="102">
        <v>26</v>
      </c>
      <c r="H16" s="102">
        <v>15</v>
      </c>
      <c r="I16" s="102">
        <v>0</v>
      </c>
      <c r="J16" s="102">
        <v>12</v>
      </c>
      <c r="K16" s="102">
        <v>2</v>
      </c>
      <c r="L16" s="102">
        <v>7</v>
      </c>
      <c r="M16" s="102">
        <v>36</v>
      </c>
      <c r="N16" s="102">
        <v>223</v>
      </c>
      <c r="O16" s="102">
        <v>164</v>
      </c>
      <c r="P16" s="102">
        <v>11</v>
      </c>
      <c r="Q16" s="102">
        <v>433</v>
      </c>
      <c r="R16" s="102">
        <v>411</v>
      </c>
      <c r="S16" s="102">
        <v>6</v>
      </c>
      <c r="T16" s="102">
        <v>89</v>
      </c>
      <c r="U16" s="102">
        <v>15</v>
      </c>
      <c r="V16" s="102">
        <v>3</v>
      </c>
      <c r="W16" s="102">
        <v>87</v>
      </c>
      <c r="X16" s="102">
        <v>161</v>
      </c>
      <c r="Y16" s="102">
        <v>5</v>
      </c>
      <c r="Z16" s="102">
        <v>85</v>
      </c>
      <c r="AA16" s="102">
        <v>0</v>
      </c>
      <c r="AB16" s="102">
        <v>0</v>
      </c>
      <c r="AC16" s="102">
        <v>13</v>
      </c>
      <c r="AD16" s="102">
        <v>3</v>
      </c>
      <c r="AE16" s="102">
        <v>0</v>
      </c>
      <c r="AF16" s="102">
        <v>52</v>
      </c>
      <c r="AG16" s="102">
        <v>2</v>
      </c>
      <c r="AH16" s="102">
        <v>186</v>
      </c>
      <c r="AI16" s="102">
        <v>17</v>
      </c>
      <c r="AJ16" s="102">
        <v>17</v>
      </c>
      <c r="AK16" s="102">
        <v>165</v>
      </c>
      <c r="AL16" s="102">
        <v>165</v>
      </c>
      <c r="AM16" s="102">
        <v>0</v>
      </c>
      <c r="AN16" s="102">
        <v>0</v>
      </c>
      <c r="AO16" s="102">
        <v>48</v>
      </c>
      <c r="AP16" s="102">
        <v>27</v>
      </c>
      <c r="AQ16" s="102">
        <v>0</v>
      </c>
      <c r="AR16" s="102">
        <v>23</v>
      </c>
      <c r="AS16" s="102">
        <v>5</v>
      </c>
      <c r="AT16" s="82">
        <v>469094</v>
      </c>
    </row>
    <row r="17" spans="1:46" x14ac:dyDescent="0.2">
      <c r="A17" s="69" t="s">
        <v>31</v>
      </c>
      <c r="B17" s="69" t="s">
        <v>17</v>
      </c>
      <c r="C17" s="102">
        <v>17</v>
      </c>
      <c r="D17" s="102">
        <v>0</v>
      </c>
      <c r="E17" s="102">
        <v>0</v>
      </c>
      <c r="F17" s="102">
        <v>2</v>
      </c>
      <c r="G17" s="102">
        <v>12</v>
      </c>
      <c r="H17" s="102">
        <v>11</v>
      </c>
      <c r="I17" s="102">
        <v>6</v>
      </c>
      <c r="J17" s="102">
        <v>1</v>
      </c>
      <c r="K17" s="102">
        <v>20</v>
      </c>
      <c r="L17" s="102">
        <v>15</v>
      </c>
      <c r="M17" s="102">
        <v>57</v>
      </c>
      <c r="N17" s="102">
        <v>233</v>
      </c>
      <c r="O17" s="102">
        <v>248</v>
      </c>
      <c r="P17" s="102">
        <v>11</v>
      </c>
      <c r="Q17" s="102">
        <v>297</v>
      </c>
      <c r="R17" s="102">
        <v>393</v>
      </c>
      <c r="S17" s="102">
        <v>18</v>
      </c>
      <c r="T17" s="102">
        <v>182</v>
      </c>
      <c r="U17" s="102">
        <v>10</v>
      </c>
      <c r="V17" s="102">
        <v>0</v>
      </c>
      <c r="W17" s="102">
        <v>41</v>
      </c>
      <c r="X17" s="102">
        <v>42</v>
      </c>
      <c r="Y17" s="102">
        <v>1</v>
      </c>
      <c r="Z17" s="102">
        <v>111</v>
      </c>
      <c r="AA17" s="102">
        <v>0</v>
      </c>
      <c r="AB17" s="102">
        <v>0</v>
      </c>
      <c r="AC17" s="102">
        <v>9</v>
      </c>
      <c r="AD17" s="102">
        <v>2</v>
      </c>
      <c r="AE17" s="102">
        <v>0</v>
      </c>
      <c r="AF17" s="102">
        <v>31</v>
      </c>
      <c r="AG17" s="102">
        <v>11</v>
      </c>
      <c r="AH17" s="102">
        <v>136</v>
      </c>
      <c r="AI17" s="102">
        <v>0</v>
      </c>
      <c r="AJ17" s="102">
        <v>0</v>
      </c>
      <c r="AK17" s="102">
        <v>302</v>
      </c>
      <c r="AL17" s="102">
        <v>302</v>
      </c>
      <c r="AM17" s="102">
        <v>0</v>
      </c>
      <c r="AN17" s="102">
        <v>3</v>
      </c>
      <c r="AO17" s="102">
        <v>114</v>
      </c>
      <c r="AP17" s="102">
        <v>23</v>
      </c>
      <c r="AQ17" s="102">
        <v>0</v>
      </c>
      <c r="AR17" s="102">
        <v>35</v>
      </c>
      <c r="AS17" s="102">
        <v>2</v>
      </c>
      <c r="AT17" s="82">
        <v>281411</v>
      </c>
    </row>
    <row r="18" spans="1:46" x14ac:dyDescent="0.2">
      <c r="A18" s="69" t="s">
        <v>32</v>
      </c>
      <c r="B18" s="69" t="s">
        <v>17</v>
      </c>
      <c r="C18" s="102">
        <v>921</v>
      </c>
      <c r="D18" s="102">
        <v>428</v>
      </c>
      <c r="E18" s="102">
        <v>40</v>
      </c>
      <c r="F18" s="102">
        <v>282</v>
      </c>
      <c r="G18" s="102">
        <v>1735</v>
      </c>
      <c r="H18" s="102">
        <v>267</v>
      </c>
      <c r="I18" s="102">
        <v>22</v>
      </c>
      <c r="J18" s="102">
        <v>96</v>
      </c>
      <c r="K18" s="102">
        <v>32</v>
      </c>
      <c r="L18" s="102">
        <v>254</v>
      </c>
      <c r="M18" s="102">
        <v>1067</v>
      </c>
      <c r="N18" s="102">
        <v>4837</v>
      </c>
      <c r="O18" s="102">
        <v>5635</v>
      </c>
      <c r="P18" s="102">
        <v>100</v>
      </c>
      <c r="Q18" s="102">
        <v>7618</v>
      </c>
      <c r="R18" s="102">
        <v>12658</v>
      </c>
      <c r="S18" s="102">
        <v>299</v>
      </c>
      <c r="T18" s="102">
        <v>2839</v>
      </c>
      <c r="U18" s="102">
        <v>510</v>
      </c>
      <c r="V18" s="102">
        <v>108</v>
      </c>
      <c r="W18" s="102">
        <v>2318</v>
      </c>
      <c r="X18" s="102">
        <v>4032</v>
      </c>
      <c r="Y18" s="102">
        <v>99</v>
      </c>
      <c r="Z18" s="102">
        <v>4106</v>
      </c>
      <c r="AA18" s="102">
        <v>18</v>
      </c>
      <c r="AB18" s="102">
        <v>0</v>
      </c>
      <c r="AC18" s="102">
        <v>442</v>
      </c>
      <c r="AD18" s="102">
        <v>39</v>
      </c>
      <c r="AE18" s="102">
        <v>6</v>
      </c>
      <c r="AF18" s="102">
        <v>2186</v>
      </c>
      <c r="AG18" s="102">
        <v>124</v>
      </c>
      <c r="AH18" s="102">
        <v>6556</v>
      </c>
      <c r="AI18" s="102">
        <v>187</v>
      </c>
      <c r="AJ18" s="102">
        <v>187</v>
      </c>
      <c r="AK18" s="102">
        <v>4733</v>
      </c>
      <c r="AL18" s="102">
        <v>4733</v>
      </c>
      <c r="AM18" s="102">
        <v>30</v>
      </c>
      <c r="AN18" s="102">
        <v>17</v>
      </c>
      <c r="AO18" s="102">
        <v>1533</v>
      </c>
      <c r="AP18" s="102">
        <v>630</v>
      </c>
      <c r="AQ18" s="102">
        <v>77</v>
      </c>
      <c r="AR18" s="102">
        <v>853</v>
      </c>
      <c r="AS18" s="102">
        <v>189</v>
      </c>
      <c r="AT18" s="82">
        <v>2778090</v>
      </c>
    </row>
    <row r="19" spans="1:46" x14ac:dyDescent="0.2">
      <c r="A19" s="69" t="s">
        <v>33</v>
      </c>
      <c r="B19" s="69" t="s">
        <v>17</v>
      </c>
      <c r="C19" s="102">
        <v>2108</v>
      </c>
      <c r="D19" s="102">
        <v>878</v>
      </c>
      <c r="E19" s="102">
        <v>70</v>
      </c>
      <c r="F19" s="102">
        <v>729</v>
      </c>
      <c r="G19" s="102">
        <v>2666</v>
      </c>
      <c r="H19" s="102">
        <v>840</v>
      </c>
      <c r="I19" s="102">
        <v>16</v>
      </c>
      <c r="J19" s="102">
        <v>224</v>
      </c>
      <c r="K19" s="102">
        <v>60</v>
      </c>
      <c r="L19" s="102">
        <v>463</v>
      </c>
      <c r="M19" s="102">
        <v>3092</v>
      </c>
      <c r="N19" s="102">
        <v>11270</v>
      </c>
      <c r="O19" s="102">
        <v>11303</v>
      </c>
      <c r="P19" s="102">
        <v>474</v>
      </c>
      <c r="Q19" s="102">
        <v>20117</v>
      </c>
      <c r="R19" s="102">
        <v>15402</v>
      </c>
      <c r="S19" s="102">
        <v>742</v>
      </c>
      <c r="T19" s="102">
        <v>8754</v>
      </c>
      <c r="U19" s="102">
        <v>296</v>
      </c>
      <c r="V19" s="102">
        <v>25</v>
      </c>
      <c r="W19" s="102">
        <v>2021</v>
      </c>
      <c r="X19" s="102">
        <v>6072</v>
      </c>
      <c r="Y19" s="102">
        <v>70</v>
      </c>
      <c r="Z19" s="102">
        <v>4726</v>
      </c>
      <c r="AA19" s="102">
        <v>17</v>
      </c>
      <c r="AB19" s="102">
        <v>3</v>
      </c>
      <c r="AC19" s="102">
        <v>1643</v>
      </c>
      <c r="AD19" s="102">
        <v>204</v>
      </c>
      <c r="AE19" s="102">
        <v>69</v>
      </c>
      <c r="AF19" s="102">
        <v>4473</v>
      </c>
      <c r="AG19" s="102">
        <v>292</v>
      </c>
      <c r="AH19" s="102">
        <v>8922</v>
      </c>
      <c r="AI19" s="102">
        <v>684</v>
      </c>
      <c r="AJ19" s="102">
        <v>684</v>
      </c>
      <c r="AK19" s="102">
        <v>9262</v>
      </c>
      <c r="AL19" s="102">
        <v>9262</v>
      </c>
      <c r="AM19" s="102">
        <v>28</v>
      </c>
      <c r="AN19" s="102">
        <v>133</v>
      </c>
      <c r="AO19" s="102">
        <v>4898</v>
      </c>
      <c r="AP19" s="102">
        <v>764</v>
      </c>
      <c r="AQ19" s="102">
        <v>115</v>
      </c>
      <c r="AR19" s="102">
        <v>804</v>
      </c>
      <c r="AS19" s="102">
        <v>308</v>
      </c>
      <c r="AT19" s="82">
        <v>4031149</v>
      </c>
    </row>
    <row r="20" spans="1:46" x14ac:dyDescent="0.2">
      <c r="A20" s="69" t="s">
        <v>34</v>
      </c>
      <c r="B20" s="69" t="s">
        <v>17</v>
      </c>
      <c r="C20" s="102">
        <v>25</v>
      </c>
      <c r="D20" s="102">
        <v>6</v>
      </c>
      <c r="E20" s="102">
        <v>3</v>
      </c>
      <c r="F20" s="102">
        <v>9</v>
      </c>
      <c r="G20" s="102">
        <v>116</v>
      </c>
      <c r="H20" s="102">
        <v>47</v>
      </c>
      <c r="I20" s="102">
        <v>1</v>
      </c>
      <c r="J20" s="102">
        <v>11</v>
      </c>
      <c r="K20" s="102">
        <v>7</v>
      </c>
      <c r="L20" s="102">
        <v>30</v>
      </c>
      <c r="M20" s="102">
        <v>94</v>
      </c>
      <c r="N20" s="102">
        <v>393</v>
      </c>
      <c r="O20" s="102">
        <v>232</v>
      </c>
      <c r="P20" s="102">
        <v>21</v>
      </c>
      <c r="Q20" s="102">
        <v>749</v>
      </c>
      <c r="R20" s="102">
        <v>726</v>
      </c>
      <c r="S20" s="102">
        <v>10</v>
      </c>
      <c r="T20" s="102">
        <v>191</v>
      </c>
      <c r="U20" s="102">
        <v>22</v>
      </c>
      <c r="V20" s="102">
        <v>7</v>
      </c>
      <c r="W20" s="102">
        <v>134</v>
      </c>
      <c r="X20" s="102">
        <v>256</v>
      </c>
      <c r="Y20" s="102">
        <v>7</v>
      </c>
      <c r="Z20" s="102">
        <v>248</v>
      </c>
      <c r="AA20" s="102">
        <v>0</v>
      </c>
      <c r="AB20" s="102">
        <v>0</v>
      </c>
      <c r="AC20" s="102">
        <v>62</v>
      </c>
      <c r="AD20" s="102">
        <v>6</v>
      </c>
      <c r="AE20" s="102">
        <v>1</v>
      </c>
      <c r="AF20" s="102">
        <v>110</v>
      </c>
      <c r="AG20" s="102">
        <v>43</v>
      </c>
      <c r="AH20" s="102">
        <v>337</v>
      </c>
      <c r="AI20" s="102">
        <v>14</v>
      </c>
      <c r="AJ20" s="102">
        <v>14</v>
      </c>
      <c r="AK20" s="102">
        <v>353</v>
      </c>
      <c r="AL20" s="102">
        <v>317</v>
      </c>
      <c r="AM20" s="102">
        <v>0</v>
      </c>
      <c r="AN20" s="102">
        <v>3</v>
      </c>
      <c r="AO20" s="102">
        <v>133</v>
      </c>
      <c r="AP20" s="102">
        <v>15</v>
      </c>
      <c r="AQ20" s="102">
        <v>2</v>
      </c>
      <c r="AR20" s="102">
        <v>30</v>
      </c>
      <c r="AS20" s="102">
        <v>16</v>
      </c>
      <c r="AT20" s="82">
        <v>222008</v>
      </c>
    </row>
    <row r="21" spans="1:46" x14ac:dyDescent="0.2">
      <c r="A21" s="69" t="s">
        <v>35</v>
      </c>
      <c r="B21" s="69" t="s">
        <v>15</v>
      </c>
      <c r="C21" s="102">
        <v>47</v>
      </c>
      <c r="D21" s="102">
        <v>4</v>
      </c>
      <c r="E21" s="102">
        <v>2</v>
      </c>
      <c r="F21" s="102">
        <v>2</v>
      </c>
      <c r="G21" s="102">
        <v>101</v>
      </c>
      <c r="H21" s="102">
        <v>33</v>
      </c>
      <c r="I21" s="102">
        <v>0</v>
      </c>
      <c r="J21" s="102">
        <v>18</v>
      </c>
      <c r="K21" s="102">
        <v>3</v>
      </c>
      <c r="L21" s="102">
        <v>9</v>
      </c>
      <c r="M21" s="102">
        <v>149</v>
      </c>
      <c r="N21" s="102">
        <v>850</v>
      </c>
      <c r="O21" s="102">
        <v>598</v>
      </c>
      <c r="P21" s="102">
        <v>9</v>
      </c>
      <c r="Q21" s="102">
        <v>1404</v>
      </c>
      <c r="R21" s="102">
        <v>1245</v>
      </c>
      <c r="S21" s="102">
        <v>49</v>
      </c>
      <c r="T21" s="102">
        <v>239</v>
      </c>
      <c r="U21" s="102">
        <v>36</v>
      </c>
      <c r="V21" s="102">
        <v>0</v>
      </c>
      <c r="W21" s="102">
        <v>297</v>
      </c>
      <c r="X21" s="102">
        <v>700</v>
      </c>
      <c r="Y21" s="102">
        <v>6</v>
      </c>
      <c r="Z21" s="102">
        <v>177</v>
      </c>
      <c r="AA21" s="102">
        <v>0</v>
      </c>
      <c r="AB21" s="102">
        <v>0</v>
      </c>
      <c r="AC21" s="102">
        <v>62</v>
      </c>
      <c r="AD21" s="102">
        <v>2</v>
      </c>
      <c r="AE21" s="102">
        <v>0</v>
      </c>
      <c r="AF21" s="102">
        <v>267</v>
      </c>
      <c r="AG21" s="102">
        <v>2</v>
      </c>
      <c r="AH21" s="102">
        <v>307</v>
      </c>
      <c r="AI21" s="102">
        <v>24</v>
      </c>
      <c r="AJ21" s="102">
        <v>24</v>
      </c>
      <c r="AK21" s="102">
        <v>616</v>
      </c>
      <c r="AL21" s="102">
        <v>616</v>
      </c>
      <c r="AM21" s="102">
        <v>1</v>
      </c>
      <c r="AN21" s="102">
        <v>1</v>
      </c>
      <c r="AO21" s="102">
        <v>228</v>
      </c>
      <c r="AP21" s="102">
        <v>108</v>
      </c>
      <c r="AQ21" s="102">
        <v>2</v>
      </c>
      <c r="AR21" s="102">
        <v>259</v>
      </c>
      <c r="AS21" s="102">
        <v>8</v>
      </c>
      <c r="AT21" s="82">
        <v>368373</v>
      </c>
    </row>
    <row r="22" spans="1:46" x14ac:dyDescent="0.2">
      <c r="A22" s="69" t="s">
        <v>36</v>
      </c>
      <c r="B22" s="69" t="s">
        <v>17</v>
      </c>
      <c r="C22" s="102">
        <v>47</v>
      </c>
      <c r="D22" s="102">
        <v>26</v>
      </c>
      <c r="E22" s="102">
        <v>7</v>
      </c>
      <c r="F22" s="102">
        <v>11</v>
      </c>
      <c r="G22" s="102">
        <v>148</v>
      </c>
      <c r="H22" s="102">
        <v>52</v>
      </c>
      <c r="I22" s="102">
        <v>4</v>
      </c>
      <c r="J22" s="102">
        <v>17</v>
      </c>
      <c r="K22" s="102">
        <v>8</v>
      </c>
      <c r="L22" s="102">
        <v>22</v>
      </c>
      <c r="M22" s="102">
        <v>112</v>
      </c>
      <c r="N22" s="102">
        <v>523</v>
      </c>
      <c r="O22" s="102">
        <v>432</v>
      </c>
      <c r="P22" s="102">
        <v>26</v>
      </c>
      <c r="Q22" s="102">
        <v>757</v>
      </c>
      <c r="R22" s="102">
        <v>850</v>
      </c>
      <c r="S22" s="102">
        <v>9</v>
      </c>
      <c r="T22" s="102">
        <v>349</v>
      </c>
      <c r="U22" s="102">
        <v>36</v>
      </c>
      <c r="V22" s="102">
        <v>3</v>
      </c>
      <c r="W22" s="102">
        <v>170</v>
      </c>
      <c r="X22" s="102">
        <v>257</v>
      </c>
      <c r="Y22" s="102">
        <v>3</v>
      </c>
      <c r="Z22" s="102">
        <v>250</v>
      </c>
      <c r="AA22" s="102">
        <v>0</v>
      </c>
      <c r="AB22" s="102">
        <v>0</v>
      </c>
      <c r="AC22" s="102">
        <v>76</v>
      </c>
      <c r="AD22" s="102">
        <v>8</v>
      </c>
      <c r="AE22" s="102">
        <v>5</v>
      </c>
      <c r="AF22" s="102">
        <v>177</v>
      </c>
      <c r="AG22" s="102">
        <v>7</v>
      </c>
      <c r="AH22" s="102">
        <v>482</v>
      </c>
      <c r="AI22" s="102">
        <v>9</v>
      </c>
      <c r="AJ22" s="102">
        <v>9</v>
      </c>
      <c r="AK22" s="102">
        <v>454</v>
      </c>
      <c r="AL22" s="102">
        <v>454</v>
      </c>
      <c r="AM22" s="102">
        <v>2</v>
      </c>
      <c r="AN22" s="102">
        <v>13</v>
      </c>
      <c r="AO22" s="102">
        <v>115</v>
      </c>
      <c r="AP22" s="102">
        <v>18</v>
      </c>
      <c r="AQ22" s="102">
        <v>7</v>
      </c>
      <c r="AR22" s="102">
        <v>26</v>
      </c>
      <c r="AS22" s="102">
        <v>3</v>
      </c>
      <c r="AT22" s="82">
        <v>184651</v>
      </c>
    </row>
    <row r="23" spans="1:46" x14ac:dyDescent="0.2">
      <c r="A23" s="69" t="s">
        <v>37</v>
      </c>
      <c r="B23" s="69" t="s">
        <v>15</v>
      </c>
      <c r="C23" s="102">
        <v>2046</v>
      </c>
      <c r="D23" s="102">
        <v>738</v>
      </c>
      <c r="E23" s="102">
        <v>129</v>
      </c>
      <c r="F23" s="102">
        <v>713</v>
      </c>
      <c r="G23" s="102">
        <v>4866</v>
      </c>
      <c r="H23" s="102">
        <v>2031</v>
      </c>
      <c r="I23" s="102">
        <v>50</v>
      </c>
      <c r="J23" s="102">
        <v>1489</v>
      </c>
      <c r="K23" s="102">
        <v>99</v>
      </c>
      <c r="L23" s="102">
        <v>1254</v>
      </c>
      <c r="M23" s="102">
        <v>2502</v>
      </c>
      <c r="N23" s="102">
        <v>13708</v>
      </c>
      <c r="O23" s="102">
        <v>8999</v>
      </c>
      <c r="P23" s="102">
        <v>508</v>
      </c>
      <c r="Q23" s="102">
        <v>40987</v>
      </c>
      <c r="R23" s="102">
        <v>25586</v>
      </c>
      <c r="S23" s="102">
        <v>254</v>
      </c>
      <c r="T23" s="102">
        <v>5840</v>
      </c>
      <c r="U23" s="102">
        <v>2068</v>
      </c>
      <c r="V23" s="102">
        <v>395</v>
      </c>
      <c r="W23" s="102">
        <v>8155</v>
      </c>
      <c r="X23" s="102">
        <v>17964</v>
      </c>
      <c r="Y23" s="102">
        <v>289</v>
      </c>
      <c r="Z23" s="102">
        <v>6854</v>
      </c>
      <c r="AA23" s="102">
        <v>74</v>
      </c>
      <c r="AB23" s="102">
        <v>9</v>
      </c>
      <c r="AC23" s="102">
        <v>1238</v>
      </c>
      <c r="AD23" s="102">
        <v>48</v>
      </c>
      <c r="AE23" s="102">
        <v>1</v>
      </c>
      <c r="AF23" s="102">
        <v>7742</v>
      </c>
      <c r="AG23" s="102">
        <v>74</v>
      </c>
      <c r="AH23" s="102">
        <v>18272</v>
      </c>
      <c r="AI23" s="102">
        <v>552</v>
      </c>
      <c r="AJ23" s="102">
        <v>552</v>
      </c>
      <c r="AK23" s="102">
        <v>16084</v>
      </c>
      <c r="AL23" s="102">
        <v>16084</v>
      </c>
      <c r="AM23" s="102">
        <v>35</v>
      </c>
      <c r="AN23" s="102">
        <v>37</v>
      </c>
      <c r="AO23" s="102">
        <v>2496</v>
      </c>
      <c r="AP23" s="102">
        <v>2469</v>
      </c>
      <c r="AQ23" s="102">
        <v>50</v>
      </c>
      <c r="AR23" s="102">
        <v>3410</v>
      </c>
      <c r="AS23" s="102">
        <v>533</v>
      </c>
      <c r="AT23" s="82">
        <v>3468566</v>
      </c>
    </row>
    <row r="24" spans="1:46" x14ac:dyDescent="0.2">
      <c r="A24" s="69" t="s">
        <v>38</v>
      </c>
      <c r="B24" s="69" t="s">
        <v>15</v>
      </c>
      <c r="C24" s="102">
        <v>40</v>
      </c>
      <c r="D24" s="102">
        <v>11</v>
      </c>
      <c r="E24" s="102">
        <v>13</v>
      </c>
      <c r="F24" s="102">
        <v>15</v>
      </c>
      <c r="G24" s="102">
        <v>35</v>
      </c>
      <c r="H24" s="102">
        <v>26</v>
      </c>
      <c r="I24" s="102">
        <v>0</v>
      </c>
      <c r="J24" s="102">
        <v>5</v>
      </c>
      <c r="K24" s="102">
        <v>1</v>
      </c>
      <c r="L24" s="102">
        <v>18</v>
      </c>
      <c r="M24" s="102">
        <v>121</v>
      </c>
      <c r="N24" s="102">
        <v>222</v>
      </c>
      <c r="O24" s="102">
        <v>141</v>
      </c>
      <c r="P24" s="102">
        <v>43</v>
      </c>
      <c r="Q24" s="102">
        <v>796</v>
      </c>
      <c r="R24" s="102">
        <v>505</v>
      </c>
      <c r="S24" s="102">
        <v>26</v>
      </c>
      <c r="T24" s="102">
        <v>110</v>
      </c>
      <c r="U24" s="102">
        <v>25</v>
      </c>
      <c r="V24" s="102">
        <v>12</v>
      </c>
      <c r="W24" s="102">
        <v>187</v>
      </c>
      <c r="X24" s="102">
        <v>590</v>
      </c>
      <c r="Y24" s="102">
        <v>2</v>
      </c>
      <c r="Z24" s="102">
        <v>311</v>
      </c>
      <c r="AA24" s="102">
        <v>4</v>
      </c>
      <c r="AB24" s="102">
        <v>0</v>
      </c>
      <c r="AC24" s="102">
        <v>21</v>
      </c>
      <c r="AD24" s="102">
        <v>3</v>
      </c>
      <c r="AE24" s="102">
        <v>0</v>
      </c>
      <c r="AF24" s="102">
        <v>117</v>
      </c>
      <c r="AG24" s="102">
        <v>2</v>
      </c>
      <c r="AH24" s="102">
        <v>167</v>
      </c>
      <c r="AI24" s="102">
        <v>15</v>
      </c>
      <c r="AJ24" s="102">
        <v>15</v>
      </c>
      <c r="AK24" s="102">
        <v>304</v>
      </c>
      <c r="AL24" s="102">
        <v>304</v>
      </c>
      <c r="AM24" s="102">
        <v>3</v>
      </c>
      <c r="AN24" s="102">
        <v>0</v>
      </c>
      <c r="AO24" s="102">
        <v>113</v>
      </c>
      <c r="AP24" s="102">
        <v>154</v>
      </c>
      <c r="AQ24" s="102">
        <v>0</v>
      </c>
      <c r="AR24" s="102">
        <v>139</v>
      </c>
      <c r="AS24" s="102">
        <v>9</v>
      </c>
      <c r="AT24" s="82">
        <v>1289429</v>
      </c>
    </row>
    <row r="25" spans="1:46" x14ac:dyDescent="0.2">
      <c r="A25" s="69" t="s">
        <v>39</v>
      </c>
      <c r="B25" s="69" t="s">
        <v>17</v>
      </c>
      <c r="C25" s="102">
        <v>30</v>
      </c>
      <c r="D25" s="102">
        <v>21</v>
      </c>
      <c r="E25" s="102">
        <v>2</v>
      </c>
      <c r="F25" s="102">
        <v>21</v>
      </c>
      <c r="G25" s="102">
        <v>155</v>
      </c>
      <c r="H25" s="102">
        <v>51</v>
      </c>
      <c r="I25" s="102">
        <v>0</v>
      </c>
      <c r="J25" s="102">
        <v>24</v>
      </c>
      <c r="K25" s="102">
        <v>2</v>
      </c>
      <c r="L25" s="102">
        <v>57</v>
      </c>
      <c r="M25" s="102">
        <v>97</v>
      </c>
      <c r="N25" s="102">
        <v>609</v>
      </c>
      <c r="O25" s="102">
        <v>421</v>
      </c>
      <c r="P25" s="102">
        <v>29</v>
      </c>
      <c r="Q25" s="102">
        <v>982</v>
      </c>
      <c r="R25" s="102">
        <v>1196</v>
      </c>
      <c r="S25" s="102">
        <v>34</v>
      </c>
      <c r="T25" s="102">
        <v>294</v>
      </c>
      <c r="U25" s="102">
        <v>59</v>
      </c>
      <c r="V25" s="102">
        <v>6</v>
      </c>
      <c r="W25" s="102">
        <v>135</v>
      </c>
      <c r="X25" s="102">
        <v>258</v>
      </c>
      <c r="Y25" s="102">
        <v>7</v>
      </c>
      <c r="Z25" s="102">
        <v>223</v>
      </c>
      <c r="AA25" s="102">
        <v>6</v>
      </c>
      <c r="AB25" s="102">
        <v>0</v>
      </c>
      <c r="AC25" s="102">
        <v>32</v>
      </c>
      <c r="AD25" s="102">
        <v>7</v>
      </c>
      <c r="AE25" s="102">
        <v>0</v>
      </c>
      <c r="AF25" s="102">
        <v>241</v>
      </c>
      <c r="AG25" s="102">
        <v>2</v>
      </c>
      <c r="AH25" s="102">
        <v>446</v>
      </c>
      <c r="AI25" s="102">
        <v>5</v>
      </c>
      <c r="AJ25" s="102">
        <v>5</v>
      </c>
      <c r="AK25" s="102">
        <v>583</v>
      </c>
      <c r="AL25" s="102">
        <v>583</v>
      </c>
      <c r="AM25" s="102">
        <v>0</v>
      </c>
      <c r="AN25" s="102">
        <v>0</v>
      </c>
      <c r="AO25" s="102">
        <v>125</v>
      </c>
      <c r="AP25" s="102">
        <v>9</v>
      </c>
      <c r="AQ25" s="102">
        <v>3</v>
      </c>
      <c r="AR25" s="102">
        <v>40</v>
      </c>
      <c r="AS25" s="102">
        <v>9</v>
      </c>
      <c r="AT25" s="82">
        <v>519776</v>
      </c>
    </row>
    <row r="26" spans="1:46" x14ac:dyDescent="0.2">
      <c r="A26" s="69" t="s">
        <v>40</v>
      </c>
      <c r="B26" s="69" t="s">
        <v>17</v>
      </c>
      <c r="C26" s="102">
        <v>251</v>
      </c>
      <c r="D26" s="102">
        <v>56</v>
      </c>
      <c r="E26" s="102">
        <v>39</v>
      </c>
      <c r="F26" s="102">
        <v>94</v>
      </c>
      <c r="G26" s="102">
        <v>448</v>
      </c>
      <c r="H26" s="102">
        <v>70</v>
      </c>
      <c r="I26" s="102">
        <v>11</v>
      </c>
      <c r="J26" s="102">
        <v>43</v>
      </c>
      <c r="K26" s="102">
        <v>12</v>
      </c>
      <c r="L26" s="102">
        <v>40</v>
      </c>
      <c r="M26" s="102">
        <v>316</v>
      </c>
      <c r="N26" s="102">
        <v>2314</v>
      </c>
      <c r="O26" s="102">
        <v>2036</v>
      </c>
      <c r="P26" s="102">
        <v>49</v>
      </c>
      <c r="Q26" s="102">
        <v>3713</v>
      </c>
      <c r="R26" s="102">
        <v>2728</v>
      </c>
      <c r="S26" s="102">
        <v>48</v>
      </c>
      <c r="T26" s="102">
        <v>938</v>
      </c>
      <c r="U26" s="102">
        <v>104</v>
      </c>
      <c r="V26" s="102">
        <v>12</v>
      </c>
      <c r="W26" s="102">
        <v>791</v>
      </c>
      <c r="X26" s="102">
        <v>1655</v>
      </c>
      <c r="Y26" s="102">
        <v>27</v>
      </c>
      <c r="Z26" s="102">
        <v>798</v>
      </c>
      <c r="AA26" s="102">
        <v>4</v>
      </c>
      <c r="AB26" s="102">
        <v>1</v>
      </c>
      <c r="AC26" s="102">
        <v>240</v>
      </c>
      <c r="AD26" s="102">
        <v>14</v>
      </c>
      <c r="AE26" s="102">
        <v>1</v>
      </c>
      <c r="AF26" s="102">
        <v>676</v>
      </c>
      <c r="AG26" s="102">
        <v>82</v>
      </c>
      <c r="AH26" s="102">
        <v>1981</v>
      </c>
      <c r="AI26" s="102">
        <v>101</v>
      </c>
      <c r="AJ26" s="102">
        <v>101</v>
      </c>
      <c r="AK26" s="102">
        <v>1433</v>
      </c>
      <c r="AL26" s="102">
        <v>1433</v>
      </c>
      <c r="AM26" s="102">
        <v>10</v>
      </c>
      <c r="AN26" s="102">
        <v>7</v>
      </c>
      <c r="AO26" s="102">
        <v>492</v>
      </c>
      <c r="AP26" s="102">
        <v>205</v>
      </c>
      <c r="AQ26" s="102">
        <v>5</v>
      </c>
      <c r="AR26" s="102">
        <v>191</v>
      </c>
      <c r="AS26" s="102">
        <v>88</v>
      </c>
      <c r="AT26" s="82">
        <v>1996934</v>
      </c>
    </row>
    <row r="27" spans="1:46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12</v>
      </c>
      <c r="G27" s="102">
        <v>70</v>
      </c>
      <c r="H27" s="102">
        <v>38</v>
      </c>
      <c r="I27" s="102">
        <v>4</v>
      </c>
      <c r="J27" s="102">
        <v>8</v>
      </c>
      <c r="K27" s="102">
        <v>20</v>
      </c>
      <c r="L27" s="102">
        <v>67</v>
      </c>
      <c r="M27" s="102">
        <v>250</v>
      </c>
      <c r="N27" s="102">
        <v>1031</v>
      </c>
      <c r="O27" s="102">
        <v>1777</v>
      </c>
      <c r="P27" s="102">
        <v>27</v>
      </c>
      <c r="Q27" s="102">
        <v>1385</v>
      </c>
      <c r="R27" s="102">
        <v>4255</v>
      </c>
      <c r="S27" s="102">
        <v>54</v>
      </c>
      <c r="T27" s="102">
        <v>588</v>
      </c>
      <c r="U27" s="102">
        <v>125</v>
      </c>
      <c r="V27" s="102">
        <v>38</v>
      </c>
      <c r="W27" s="102">
        <v>621</v>
      </c>
      <c r="X27" s="102">
        <v>612</v>
      </c>
      <c r="Y27" s="102">
        <v>15</v>
      </c>
      <c r="Z27" s="102">
        <v>370</v>
      </c>
      <c r="AA27" s="102">
        <v>3</v>
      </c>
      <c r="AB27" s="102">
        <v>0</v>
      </c>
      <c r="AC27" s="102">
        <v>6</v>
      </c>
      <c r="AD27" s="102">
        <v>0</v>
      </c>
      <c r="AE27" s="102">
        <v>1</v>
      </c>
      <c r="AF27" s="102">
        <v>147</v>
      </c>
      <c r="AG27" s="102">
        <v>0</v>
      </c>
      <c r="AH27" s="102">
        <v>1154</v>
      </c>
      <c r="AI27" s="102">
        <v>2</v>
      </c>
      <c r="AJ27" s="102">
        <v>2</v>
      </c>
      <c r="AK27" s="102">
        <v>1971</v>
      </c>
      <c r="AL27" s="102">
        <v>1872</v>
      </c>
      <c r="AM27" s="102">
        <v>0</v>
      </c>
      <c r="AN27" s="102">
        <v>0</v>
      </c>
      <c r="AO27" s="102">
        <v>462</v>
      </c>
      <c r="AP27" s="102">
        <v>47</v>
      </c>
      <c r="AQ27" s="102">
        <v>1</v>
      </c>
      <c r="AR27" s="102">
        <v>197</v>
      </c>
      <c r="AS27" s="102">
        <v>0</v>
      </c>
      <c r="AT27" s="82">
        <v>527179</v>
      </c>
    </row>
    <row r="28" spans="1:46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2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3</v>
      </c>
      <c r="N28" s="102">
        <v>17</v>
      </c>
      <c r="O28" s="102">
        <v>9</v>
      </c>
      <c r="P28" s="102">
        <v>0</v>
      </c>
      <c r="Q28" s="102">
        <v>29</v>
      </c>
      <c r="R28" s="102">
        <v>8</v>
      </c>
      <c r="S28" s="102">
        <v>0</v>
      </c>
      <c r="T28" s="102">
        <v>6</v>
      </c>
      <c r="U28" s="102">
        <v>1</v>
      </c>
      <c r="V28" s="102">
        <v>0</v>
      </c>
      <c r="W28" s="102">
        <v>4</v>
      </c>
      <c r="X28" s="102">
        <v>7</v>
      </c>
      <c r="Y28" s="102">
        <v>0</v>
      </c>
      <c r="Z28" s="102">
        <v>3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8</v>
      </c>
      <c r="AI28" s="102">
        <v>2</v>
      </c>
      <c r="AJ28" s="102">
        <v>2</v>
      </c>
      <c r="AK28" s="102">
        <v>4</v>
      </c>
      <c r="AL28" s="102">
        <v>4</v>
      </c>
      <c r="AM28" s="102">
        <v>0</v>
      </c>
      <c r="AN28" s="102">
        <v>0</v>
      </c>
      <c r="AO28" s="102">
        <v>2</v>
      </c>
      <c r="AP28" s="102">
        <v>1</v>
      </c>
      <c r="AQ28" s="102">
        <v>0</v>
      </c>
      <c r="AR28" s="102">
        <v>2</v>
      </c>
      <c r="AS28" s="102">
        <v>0</v>
      </c>
      <c r="AT28" s="82">
        <v>183568</v>
      </c>
    </row>
    <row r="29" spans="1:46" x14ac:dyDescent="0.2">
      <c r="A29" s="69" t="s">
        <v>43</v>
      </c>
      <c r="B29" s="69" t="s">
        <v>17</v>
      </c>
      <c r="C29" s="102">
        <v>61</v>
      </c>
      <c r="D29" s="102">
        <v>23</v>
      </c>
      <c r="E29" s="102">
        <v>0</v>
      </c>
      <c r="F29" s="102">
        <v>9</v>
      </c>
      <c r="G29" s="102">
        <v>126</v>
      </c>
      <c r="H29" s="102">
        <v>15</v>
      </c>
      <c r="I29" s="102">
        <v>3</v>
      </c>
      <c r="J29" s="102">
        <v>7</v>
      </c>
      <c r="K29" s="102">
        <v>0</v>
      </c>
      <c r="L29" s="102">
        <v>13</v>
      </c>
      <c r="M29" s="102">
        <v>16</v>
      </c>
      <c r="N29" s="102">
        <v>199</v>
      </c>
      <c r="O29" s="102">
        <v>113</v>
      </c>
      <c r="P29" s="102">
        <v>5</v>
      </c>
      <c r="Q29" s="102">
        <v>349</v>
      </c>
      <c r="R29" s="102">
        <v>377</v>
      </c>
      <c r="S29" s="102">
        <v>2</v>
      </c>
      <c r="T29" s="102">
        <v>91</v>
      </c>
      <c r="U29" s="102">
        <v>17</v>
      </c>
      <c r="V29" s="102">
        <v>0</v>
      </c>
      <c r="W29" s="102">
        <v>52</v>
      </c>
      <c r="X29" s="102">
        <v>99</v>
      </c>
      <c r="Y29" s="102">
        <v>21</v>
      </c>
      <c r="Z29" s="102">
        <v>71</v>
      </c>
      <c r="AA29" s="102">
        <v>0</v>
      </c>
      <c r="AB29" s="102">
        <v>0</v>
      </c>
      <c r="AC29" s="102">
        <v>53</v>
      </c>
      <c r="AD29" s="102">
        <v>0</v>
      </c>
      <c r="AE29" s="102">
        <v>2</v>
      </c>
      <c r="AF29" s="102">
        <v>119</v>
      </c>
      <c r="AG29" s="102">
        <v>7</v>
      </c>
      <c r="AH29" s="102">
        <v>269</v>
      </c>
      <c r="AI29" s="102">
        <v>5</v>
      </c>
      <c r="AJ29" s="102">
        <v>5</v>
      </c>
      <c r="AK29" s="102">
        <v>175</v>
      </c>
      <c r="AL29" s="102">
        <v>175</v>
      </c>
      <c r="AM29" s="102">
        <v>7</v>
      </c>
      <c r="AN29" s="102">
        <v>4</v>
      </c>
      <c r="AO29" s="102">
        <v>26</v>
      </c>
      <c r="AP29" s="102">
        <v>8</v>
      </c>
      <c r="AQ29" s="102">
        <v>0</v>
      </c>
      <c r="AR29" s="102">
        <v>15</v>
      </c>
      <c r="AS29" s="102">
        <v>11</v>
      </c>
      <c r="AT29" s="82">
        <v>82154</v>
      </c>
    </row>
    <row r="30" spans="1:46" x14ac:dyDescent="0.2">
      <c r="A30" s="69" t="s">
        <v>44</v>
      </c>
      <c r="B30" s="69" t="s">
        <v>15</v>
      </c>
      <c r="C30" s="102">
        <v>87</v>
      </c>
      <c r="D30" s="102">
        <v>12</v>
      </c>
      <c r="E30" s="102">
        <v>5</v>
      </c>
      <c r="F30" s="102">
        <v>23</v>
      </c>
      <c r="G30" s="102">
        <v>176</v>
      </c>
      <c r="H30" s="102">
        <v>65</v>
      </c>
      <c r="I30" s="102">
        <v>4</v>
      </c>
      <c r="J30" s="102">
        <v>52</v>
      </c>
      <c r="K30" s="102">
        <v>2</v>
      </c>
      <c r="L30" s="102">
        <v>59</v>
      </c>
      <c r="M30" s="102">
        <v>150</v>
      </c>
      <c r="N30" s="102">
        <v>1214</v>
      </c>
      <c r="O30" s="102">
        <v>660</v>
      </c>
      <c r="P30" s="102">
        <v>11</v>
      </c>
      <c r="Q30" s="102">
        <v>1865</v>
      </c>
      <c r="R30" s="102">
        <v>1257</v>
      </c>
      <c r="S30" s="102">
        <v>55</v>
      </c>
      <c r="T30" s="102">
        <v>310</v>
      </c>
      <c r="U30" s="102">
        <v>29</v>
      </c>
      <c r="V30" s="102">
        <v>8</v>
      </c>
      <c r="W30" s="102">
        <v>271</v>
      </c>
      <c r="X30" s="102">
        <v>989</v>
      </c>
      <c r="Y30" s="102">
        <v>7</v>
      </c>
      <c r="Z30" s="102">
        <v>344</v>
      </c>
      <c r="AA30" s="102">
        <v>1</v>
      </c>
      <c r="AB30" s="102">
        <v>1</v>
      </c>
      <c r="AC30" s="102">
        <v>77</v>
      </c>
      <c r="AD30" s="102">
        <v>6</v>
      </c>
      <c r="AE30" s="102">
        <v>0</v>
      </c>
      <c r="AF30" s="102">
        <v>264</v>
      </c>
      <c r="AG30" s="102">
        <v>9</v>
      </c>
      <c r="AH30" s="102">
        <v>672</v>
      </c>
      <c r="AI30" s="102">
        <v>39</v>
      </c>
      <c r="AJ30" s="102">
        <v>39</v>
      </c>
      <c r="AK30" s="102">
        <v>762</v>
      </c>
      <c r="AL30" s="102">
        <v>762</v>
      </c>
      <c r="AM30" s="102">
        <v>3</v>
      </c>
      <c r="AN30" s="102">
        <v>0</v>
      </c>
      <c r="AO30" s="102">
        <v>236</v>
      </c>
      <c r="AP30" s="102">
        <v>194</v>
      </c>
      <c r="AQ30" s="102">
        <v>2</v>
      </c>
      <c r="AR30" s="102">
        <v>198</v>
      </c>
      <c r="AS30" s="102">
        <v>37</v>
      </c>
      <c r="AT30" s="82">
        <v>434059</v>
      </c>
    </row>
    <row r="31" spans="1:46" x14ac:dyDescent="0.2">
      <c r="A31" s="69" t="s">
        <v>45</v>
      </c>
      <c r="B31" s="69" t="s">
        <v>22</v>
      </c>
      <c r="C31" s="102">
        <v>148</v>
      </c>
      <c r="D31" s="102">
        <v>36</v>
      </c>
      <c r="E31" s="102">
        <v>38</v>
      </c>
      <c r="F31" s="102">
        <v>67</v>
      </c>
      <c r="G31" s="102">
        <v>243</v>
      </c>
      <c r="H31" s="102">
        <v>90</v>
      </c>
      <c r="I31" s="102">
        <v>0</v>
      </c>
      <c r="J31" s="102">
        <v>26</v>
      </c>
      <c r="K31" s="102">
        <v>12</v>
      </c>
      <c r="L31" s="102">
        <v>76</v>
      </c>
      <c r="M31" s="102">
        <v>258</v>
      </c>
      <c r="N31" s="102">
        <v>1620</v>
      </c>
      <c r="O31" s="102">
        <v>743</v>
      </c>
      <c r="P31" s="102">
        <v>26</v>
      </c>
      <c r="Q31" s="102">
        <v>3331</v>
      </c>
      <c r="R31" s="102">
        <v>2441</v>
      </c>
      <c r="S31" s="102">
        <v>41</v>
      </c>
      <c r="T31" s="102">
        <v>523</v>
      </c>
      <c r="U31" s="102">
        <v>81</v>
      </c>
      <c r="V31" s="102">
        <v>14</v>
      </c>
      <c r="W31" s="102">
        <v>401</v>
      </c>
      <c r="X31" s="102">
        <v>1339</v>
      </c>
      <c r="Y31" s="102">
        <v>22</v>
      </c>
      <c r="Z31" s="102">
        <v>702</v>
      </c>
      <c r="AA31" s="102">
        <v>1</v>
      </c>
      <c r="AB31" s="102">
        <v>1</v>
      </c>
      <c r="AC31" s="102">
        <v>82</v>
      </c>
      <c r="AD31" s="102">
        <v>7</v>
      </c>
      <c r="AE31" s="102">
        <v>0</v>
      </c>
      <c r="AF31" s="102">
        <v>519</v>
      </c>
      <c r="AG31" s="102">
        <v>9</v>
      </c>
      <c r="AH31" s="102">
        <v>1422</v>
      </c>
      <c r="AI31" s="102">
        <v>40</v>
      </c>
      <c r="AJ31" s="102">
        <v>40</v>
      </c>
      <c r="AK31" s="102">
        <v>1428</v>
      </c>
      <c r="AL31" s="102">
        <v>1428</v>
      </c>
      <c r="AM31" s="102">
        <v>8</v>
      </c>
      <c r="AN31" s="102">
        <v>4</v>
      </c>
      <c r="AO31" s="102">
        <v>322</v>
      </c>
      <c r="AP31" s="102">
        <v>117</v>
      </c>
      <c r="AQ31" s="102">
        <v>1</v>
      </c>
      <c r="AR31" s="102">
        <v>221</v>
      </c>
      <c r="AS31" s="102">
        <v>59</v>
      </c>
      <c r="AT31" s="82">
        <v>1424533</v>
      </c>
    </row>
    <row r="32" spans="1:46" x14ac:dyDescent="0.2">
      <c r="A32" s="69" t="s">
        <v>46</v>
      </c>
      <c r="B32" s="69" t="s">
        <v>30</v>
      </c>
      <c r="C32" s="102">
        <v>41</v>
      </c>
      <c r="D32" s="102">
        <v>15</v>
      </c>
      <c r="E32" s="102">
        <v>0</v>
      </c>
      <c r="F32" s="102">
        <v>3</v>
      </c>
      <c r="G32" s="102">
        <v>142</v>
      </c>
      <c r="H32" s="102">
        <v>24</v>
      </c>
      <c r="I32" s="102">
        <v>2</v>
      </c>
      <c r="J32" s="102">
        <v>5</v>
      </c>
      <c r="K32" s="102">
        <v>0</v>
      </c>
      <c r="L32" s="102">
        <v>15</v>
      </c>
      <c r="M32" s="102">
        <v>64</v>
      </c>
      <c r="N32" s="102">
        <v>343</v>
      </c>
      <c r="O32" s="102">
        <v>157</v>
      </c>
      <c r="P32" s="102">
        <v>0</v>
      </c>
      <c r="Q32" s="102">
        <v>1011</v>
      </c>
      <c r="R32" s="102">
        <v>503</v>
      </c>
      <c r="S32" s="102">
        <v>4</v>
      </c>
      <c r="T32" s="102">
        <v>78</v>
      </c>
      <c r="U32" s="102">
        <v>20</v>
      </c>
      <c r="V32" s="102">
        <v>3</v>
      </c>
      <c r="W32" s="102">
        <v>139</v>
      </c>
      <c r="X32" s="102">
        <v>516</v>
      </c>
      <c r="Y32" s="102">
        <v>3</v>
      </c>
      <c r="Z32" s="102">
        <v>223</v>
      </c>
      <c r="AA32" s="102">
        <v>0</v>
      </c>
      <c r="AB32" s="102">
        <v>0</v>
      </c>
      <c r="AC32" s="102">
        <v>45</v>
      </c>
      <c r="AD32" s="102">
        <v>2</v>
      </c>
      <c r="AE32" s="102">
        <v>0</v>
      </c>
      <c r="AF32" s="102">
        <v>225</v>
      </c>
      <c r="AG32" s="102">
        <v>5</v>
      </c>
      <c r="AH32" s="102">
        <v>908</v>
      </c>
      <c r="AI32" s="102">
        <v>24</v>
      </c>
      <c r="AJ32" s="102">
        <v>24</v>
      </c>
      <c r="AK32" s="102">
        <v>494</v>
      </c>
      <c r="AL32" s="102">
        <v>494</v>
      </c>
      <c r="AM32" s="102">
        <v>1</v>
      </c>
      <c r="AN32" s="102">
        <v>0</v>
      </c>
      <c r="AO32" s="102">
        <v>152</v>
      </c>
      <c r="AP32" s="102">
        <v>75</v>
      </c>
      <c r="AQ32" s="102">
        <v>6</v>
      </c>
      <c r="AR32" s="102">
        <v>112</v>
      </c>
      <c r="AS32" s="102">
        <v>22</v>
      </c>
      <c r="AT32" s="82">
        <v>142874</v>
      </c>
    </row>
    <row r="33" spans="1:46" x14ac:dyDescent="0.2">
      <c r="A33" s="69" t="s">
        <v>47</v>
      </c>
      <c r="B33" s="69" t="s">
        <v>17</v>
      </c>
      <c r="C33" s="102">
        <v>112</v>
      </c>
      <c r="D33" s="102">
        <v>93</v>
      </c>
      <c r="E33" s="102">
        <v>11</v>
      </c>
      <c r="F33" s="102">
        <v>73</v>
      </c>
      <c r="G33" s="102">
        <v>739</v>
      </c>
      <c r="H33" s="102">
        <v>265</v>
      </c>
      <c r="I33" s="102">
        <v>6</v>
      </c>
      <c r="J33" s="102">
        <v>81</v>
      </c>
      <c r="K33" s="102">
        <v>18</v>
      </c>
      <c r="L33" s="102">
        <v>93</v>
      </c>
      <c r="M33" s="102">
        <v>562</v>
      </c>
      <c r="N33" s="102">
        <v>3989</v>
      </c>
      <c r="O33" s="102">
        <v>1727</v>
      </c>
      <c r="P33" s="102">
        <v>81</v>
      </c>
      <c r="Q33" s="102">
        <v>5541</v>
      </c>
      <c r="R33" s="102">
        <v>5177</v>
      </c>
      <c r="S33" s="102">
        <v>6418</v>
      </c>
      <c r="T33" s="102">
        <v>2233</v>
      </c>
      <c r="U33" s="102">
        <v>219</v>
      </c>
      <c r="V33" s="102">
        <v>10</v>
      </c>
      <c r="W33" s="102">
        <v>527</v>
      </c>
      <c r="X33" s="102">
        <v>2023</v>
      </c>
      <c r="Y33" s="102">
        <v>41</v>
      </c>
      <c r="Z33" s="102">
        <v>945</v>
      </c>
      <c r="AA33" s="102">
        <v>9</v>
      </c>
      <c r="AB33" s="102">
        <v>0</v>
      </c>
      <c r="AC33" s="102">
        <v>194</v>
      </c>
      <c r="AD33" s="102">
        <v>25</v>
      </c>
      <c r="AE33" s="102">
        <v>2</v>
      </c>
      <c r="AF33" s="102">
        <v>766</v>
      </c>
      <c r="AG33" s="102">
        <v>38</v>
      </c>
      <c r="AH33" s="102">
        <v>2728</v>
      </c>
      <c r="AI33" s="102">
        <v>61</v>
      </c>
      <c r="AJ33" s="102">
        <v>61</v>
      </c>
      <c r="AK33" s="102">
        <v>2951</v>
      </c>
      <c r="AL33" s="102">
        <v>2951</v>
      </c>
      <c r="AM33" s="102">
        <v>1</v>
      </c>
      <c r="AN33" s="102">
        <v>9</v>
      </c>
      <c r="AO33" s="102">
        <v>1820</v>
      </c>
      <c r="AP33" s="102">
        <v>112</v>
      </c>
      <c r="AQ33" s="102">
        <v>16</v>
      </c>
      <c r="AR33" s="102">
        <v>356</v>
      </c>
      <c r="AS33" s="102">
        <v>192</v>
      </c>
      <c r="AT33" s="82">
        <v>990583</v>
      </c>
    </row>
    <row r="34" spans="1:46" x14ac:dyDescent="0.2">
      <c r="A34" s="69" t="s">
        <v>48</v>
      </c>
      <c r="B34" s="69" t="s">
        <v>15</v>
      </c>
      <c r="C34" s="102">
        <v>4</v>
      </c>
      <c r="D34" s="102">
        <v>2</v>
      </c>
      <c r="E34" s="102">
        <v>0</v>
      </c>
      <c r="F34" s="102">
        <v>2</v>
      </c>
      <c r="G34" s="102">
        <v>16</v>
      </c>
      <c r="H34" s="102">
        <v>7</v>
      </c>
      <c r="I34" s="102">
        <v>1</v>
      </c>
      <c r="J34" s="102">
        <v>2</v>
      </c>
      <c r="K34" s="102">
        <v>6</v>
      </c>
      <c r="L34" s="102">
        <v>8</v>
      </c>
      <c r="M34" s="102">
        <v>32</v>
      </c>
      <c r="N34" s="102">
        <v>254</v>
      </c>
      <c r="O34" s="102">
        <v>135</v>
      </c>
      <c r="P34" s="102">
        <v>5</v>
      </c>
      <c r="Q34" s="102">
        <v>264</v>
      </c>
      <c r="R34" s="102">
        <v>302</v>
      </c>
      <c r="S34" s="102">
        <v>28</v>
      </c>
      <c r="T34" s="102">
        <v>153</v>
      </c>
      <c r="U34" s="102">
        <v>5</v>
      </c>
      <c r="V34" s="102">
        <v>0</v>
      </c>
      <c r="W34" s="102">
        <v>24</v>
      </c>
      <c r="X34" s="102">
        <v>56</v>
      </c>
      <c r="Y34" s="102">
        <v>5</v>
      </c>
      <c r="Z34" s="102">
        <v>65</v>
      </c>
      <c r="AA34" s="102">
        <v>0</v>
      </c>
      <c r="AB34" s="102">
        <v>0</v>
      </c>
      <c r="AC34" s="102">
        <v>1</v>
      </c>
      <c r="AD34" s="102">
        <v>6</v>
      </c>
      <c r="AE34" s="102">
        <v>0</v>
      </c>
      <c r="AF34" s="102">
        <v>26</v>
      </c>
      <c r="AG34" s="102">
        <v>6</v>
      </c>
      <c r="AH34" s="102">
        <v>76</v>
      </c>
      <c r="AI34" s="102">
        <v>0</v>
      </c>
      <c r="AJ34" s="102">
        <v>0</v>
      </c>
      <c r="AK34" s="102">
        <v>199</v>
      </c>
      <c r="AL34" s="102">
        <v>199</v>
      </c>
      <c r="AM34" s="102">
        <v>0</v>
      </c>
      <c r="AN34" s="102">
        <v>0</v>
      </c>
      <c r="AO34" s="102">
        <v>44</v>
      </c>
      <c r="AP34" s="102">
        <v>14</v>
      </c>
      <c r="AQ34" s="102">
        <v>0</v>
      </c>
      <c r="AR34" s="102">
        <v>29</v>
      </c>
      <c r="AS34" s="102">
        <v>2</v>
      </c>
      <c r="AT34" s="82">
        <v>242700</v>
      </c>
    </row>
    <row r="35" spans="1:46" x14ac:dyDescent="0.2">
      <c r="A35" s="69" t="s">
        <v>49</v>
      </c>
      <c r="B35" s="69" t="s">
        <v>30</v>
      </c>
      <c r="C35" s="102">
        <v>2</v>
      </c>
      <c r="D35" s="102">
        <v>0</v>
      </c>
      <c r="E35" s="102">
        <v>0</v>
      </c>
      <c r="F35" s="102">
        <v>5</v>
      </c>
      <c r="G35" s="102">
        <v>27</v>
      </c>
      <c r="H35" s="102">
        <v>17</v>
      </c>
      <c r="I35" s="102">
        <v>0</v>
      </c>
      <c r="J35" s="102">
        <v>6</v>
      </c>
      <c r="K35" s="102">
        <v>2</v>
      </c>
      <c r="L35" s="102">
        <v>1</v>
      </c>
      <c r="M35" s="102">
        <v>22</v>
      </c>
      <c r="N35" s="102">
        <v>63</v>
      </c>
      <c r="O35" s="102">
        <v>62</v>
      </c>
      <c r="P35" s="102">
        <v>9</v>
      </c>
      <c r="Q35" s="102">
        <v>255</v>
      </c>
      <c r="R35" s="102">
        <v>207</v>
      </c>
      <c r="S35" s="102">
        <v>12</v>
      </c>
      <c r="T35" s="102">
        <v>53</v>
      </c>
      <c r="U35" s="102">
        <v>6</v>
      </c>
      <c r="V35" s="102">
        <v>0</v>
      </c>
      <c r="W35" s="102">
        <v>70</v>
      </c>
      <c r="X35" s="102">
        <v>109</v>
      </c>
      <c r="Y35" s="102">
        <v>0</v>
      </c>
      <c r="Z35" s="102">
        <v>64</v>
      </c>
      <c r="AA35" s="102">
        <v>1</v>
      </c>
      <c r="AB35" s="102">
        <v>0</v>
      </c>
      <c r="AC35" s="102">
        <v>14</v>
      </c>
      <c r="AD35" s="102">
        <v>2</v>
      </c>
      <c r="AE35" s="102">
        <v>0</v>
      </c>
      <c r="AF35" s="102">
        <v>22</v>
      </c>
      <c r="AG35" s="102">
        <v>2</v>
      </c>
      <c r="AH35" s="102">
        <v>79</v>
      </c>
      <c r="AI35" s="102">
        <v>2</v>
      </c>
      <c r="AJ35" s="102">
        <v>2</v>
      </c>
      <c r="AK35" s="102">
        <v>144</v>
      </c>
      <c r="AL35" s="102">
        <v>144</v>
      </c>
      <c r="AM35" s="102">
        <v>0</v>
      </c>
      <c r="AN35" s="102">
        <v>0</v>
      </c>
      <c r="AO35" s="102">
        <v>30</v>
      </c>
      <c r="AP35" s="102">
        <v>31</v>
      </c>
      <c r="AQ35" s="102">
        <v>0</v>
      </c>
      <c r="AR35" s="102">
        <v>48</v>
      </c>
      <c r="AS35" s="102">
        <v>1</v>
      </c>
      <c r="AT35" s="82">
        <v>504203</v>
      </c>
    </row>
    <row r="36" spans="1:46" x14ac:dyDescent="0.2">
      <c r="A36" s="69" t="s">
        <v>50</v>
      </c>
      <c r="B36" s="69" t="s">
        <v>17</v>
      </c>
      <c r="C36" s="102">
        <v>3</v>
      </c>
      <c r="D36" s="102">
        <v>1</v>
      </c>
      <c r="E36" s="102">
        <v>0</v>
      </c>
      <c r="F36" s="102">
        <v>9</v>
      </c>
      <c r="G36" s="102">
        <v>27</v>
      </c>
      <c r="H36" s="102">
        <v>7</v>
      </c>
      <c r="I36" s="102">
        <v>4</v>
      </c>
      <c r="J36" s="102">
        <v>0</v>
      </c>
      <c r="K36" s="102">
        <v>7</v>
      </c>
      <c r="L36" s="102">
        <v>4</v>
      </c>
      <c r="M36" s="102">
        <v>130</v>
      </c>
      <c r="N36" s="102">
        <v>304</v>
      </c>
      <c r="O36" s="102">
        <v>166</v>
      </c>
      <c r="P36" s="102">
        <v>18</v>
      </c>
      <c r="Q36" s="102">
        <v>340</v>
      </c>
      <c r="R36" s="102">
        <v>353</v>
      </c>
      <c r="S36" s="102">
        <v>18</v>
      </c>
      <c r="T36" s="102">
        <v>229</v>
      </c>
      <c r="U36" s="102">
        <v>3</v>
      </c>
      <c r="V36" s="102">
        <v>0</v>
      </c>
      <c r="W36" s="102">
        <v>35</v>
      </c>
      <c r="X36" s="102">
        <v>40</v>
      </c>
      <c r="Y36" s="102">
        <v>6</v>
      </c>
      <c r="Z36" s="102">
        <v>101</v>
      </c>
      <c r="AA36" s="102">
        <v>0</v>
      </c>
      <c r="AB36" s="102">
        <v>0</v>
      </c>
      <c r="AC36" s="102">
        <v>0</v>
      </c>
      <c r="AD36" s="102">
        <v>2</v>
      </c>
      <c r="AE36" s="102">
        <v>1</v>
      </c>
      <c r="AF36" s="102">
        <v>50</v>
      </c>
      <c r="AG36" s="102">
        <v>4</v>
      </c>
      <c r="AH36" s="102">
        <v>156</v>
      </c>
      <c r="AI36" s="102">
        <v>0</v>
      </c>
      <c r="AJ36" s="102">
        <v>0</v>
      </c>
      <c r="AK36" s="102">
        <v>317</v>
      </c>
      <c r="AL36" s="102">
        <v>317</v>
      </c>
      <c r="AM36" s="102">
        <v>0</v>
      </c>
      <c r="AN36" s="102">
        <v>1</v>
      </c>
      <c r="AO36" s="102">
        <v>116</v>
      </c>
      <c r="AP36" s="102">
        <v>12</v>
      </c>
      <c r="AQ36" s="102">
        <v>2</v>
      </c>
      <c r="AR36" s="102">
        <v>46</v>
      </c>
      <c r="AS36" s="102">
        <v>14</v>
      </c>
      <c r="AT36" s="82">
        <v>504703</v>
      </c>
    </row>
    <row r="37" spans="1:46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2</v>
      </c>
      <c r="G37" s="102">
        <v>1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9</v>
      </c>
      <c r="O37" s="102">
        <v>4</v>
      </c>
      <c r="P37" s="102">
        <v>0</v>
      </c>
      <c r="Q37" s="102">
        <v>11</v>
      </c>
      <c r="R37" s="102">
        <v>6</v>
      </c>
      <c r="S37" s="102">
        <v>0</v>
      </c>
      <c r="T37" s="102">
        <v>1</v>
      </c>
      <c r="U37" s="102">
        <v>0</v>
      </c>
      <c r="V37" s="102">
        <v>0</v>
      </c>
      <c r="W37" s="102">
        <v>1</v>
      </c>
      <c r="X37" s="102">
        <v>3</v>
      </c>
      <c r="Y37" s="102">
        <v>0</v>
      </c>
      <c r="Z37" s="102">
        <v>1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6</v>
      </c>
      <c r="AI37" s="102">
        <v>0</v>
      </c>
      <c r="AJ37" s="102">
        <v>0</v>
      </c>
      <c r="AK37" s="102">
        <v>3</v>
      </c>
      <c r="AL37" s="102">
        <v>3</v>
      </c>
      <c r="AM37" s="102">
        <v>0</v>
      </c>
      <c r="AN37" s="102">
        <v>0</v>
      </c>
      <c r="AO37" s="102">
        <v>1</v>
      </c>
      <c r="AP37" s="102">
        <v>2</v>
      </c>
      <c r="AQ37" s="102">
        <v>0</v>
      </c>
      <c r="AR37" s="102">
        <v>0</v>
      </c>
      <c r="AS37" s="102">
        <v>0</v>
      </c>
      <c r="AT37" s="82">
        <v>299885</v>
      </c>
    </row>
    <row r="38" spans="1:46" x14ac:dyDescent="0.2">
      <c r="A38" s="69" t="s">
        <v>52</v>
      </c>
      <c r="B38" s="69" t="s">
        <v>15</v>
      </c>
      <c r="C38" s="102">
        <v>19</v>
      </c>
      <c r="D38" s="102">
        <v>32</v>
      </c>
      <c r="E38" s="102">
        <v>0</v>
      </c>
      <c r="F38" s="102">
        <v>38</v>
      </c>
      <c r="G38" s="102">
        <v>61</v>
      </c>
      <c r="H38" s="102">
        <v>69</v>
      </c>
      <c r="I38" s="102">
        <v>0</v>
      </c>
      <c r="J38" s="102">
        <v>47</v>
      </c>
      <c r="K38" s="102">
        <v>3</v>
      </c>
      <c r="L38" s="102">
        <v>17</v>
      </c>
      <c r="M38" s="102">
        <v>181</v>
      </c>
      <c r="N38" s="102">
        <v>627</v>
      </c>
      <c r="O38" s="102">
        <v>228</v>
      </c>
      <c r="P38" s="102">
        <v>7</v>
      </c>
      <c r="Q38" s="102">
        <v>2253</v>
      </c>
      <c r="R38" s="102">
        <v>656</v>
      </c>
      <c r="S38" s="102">
        <v>8</v>
      </c>
      <c r="T38" s="102">
        <v>325</v>
      </c>
      <c r="U38" s="102">
        <v>35</v>
      </c>
      <c r="V38" s="102">
        <v>1</v>
      </c>
      <c r="W38" s="102">
        <v>465</v>
      </c>
      <c r="X38" s="102">
        <v>1081</v>
      </c>
      <c r="Y38" s="102">
        <v>6</v>
      </c>
      <c r="Z38" s="102">
        <v>298</v>
      </c>
      <c r="AA38" s="102">
        <v>0</v>
      </c>
      <c r="AB38" s="102">
        <v>0</v>
      </c>
      <c r="AC38" s="102">
        <v>19</v>
      </c>
      <c r="AD38" s="102">
        <v>2</v>
      </c>
      <c r="AE38" s="102">
        <v>1</v>
      </c>
      <c r="AF38" s="102">
        <v>110</v>
      </c>
      <c r="AG38" s="102">
        <v>1</v>
      </c>
      <c r="AH38" s="102">
        <v>657</v>
      </c>
      <c r="AI38" s="102">
        <v>6</v>
      </c>
      <c r="AJ38" s="102">
        <v>6</v>
      </c>
      <c r="AK38" s="102">
        <v>999</v>
      </c>
      <c r="AL38" s="102">
        <v>999</v>
      </c>
      <c r="AM38" s="102">
        <v>0</v>
      </c>
      <c r="AN38" s="102">
        <v>0</v>
      </c>
      <c r="AO38" s="102">
        <v>283</v>
      </c>
      <c r="AP38" s="102">
        <v>188</v>
      </c>
      <c r="AQ38" s="102">
        <v>8</v>
      </c>
      <c r="AR38" s="102">
        <v>275</v>
      </c>
      <c r="AS38" s="102">
        <v>15</v>
      </c>
      <c r="AT38" s="82">
        <v>376493</v>
      </c>
    </row>
    <row r="39" spans="1:46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1</v>
      </c>
      <c r="G39" s="102">
        <v>6</v>
      </c>
      <c r="H39" s="102">
        <v>6</v>
      </c>
      <c r="I39" s="102">
        <v>0</v>
      </c>
      <c r="J39" s="102">
        <v>0</v>
      </c>
      <c r="K39" s="102">
        <v>2</v>
      </c>
      <c r="L39" s="102">
        <v>0</v>
      </c>
      <c r="M39" s="102">
        <v>8</v>
      </c>
      <c r="N39" s="102">
        <v>70</v>
      </c>
      <c r="O39" s="102">
        <v>35</v>
      </c>
      <c r="P39" s="102">
        <v>3</v>
      </c>
      <c r="Q39" s="102">
        <v>204</v>
      </c>
      <c r="R39" s="102">
        <v>197</v>
      </c>
      <c r="S39" s="102">
        <v>4</v>
      </c>
      <c r="T39" s="102">
        <v>23</v>
      </c>
      <c r="U39" s="102">
        <v>0</v>
      </c>
      <c r="V39" s="102">
        <v>2</v>
      </c>
      <c r="W39" s="102">
        <v>23</v>
      </c>
      <c r="X39" s="102">
        <v>104</v>
      </c>
      <c r="Y39" s="102">
        <v>2</v>
      </c>
      <c r="Z39" s="102">
        <v>44</v>
      </c>
      <c r="AA39" s="102">
        <v>0</v>
      </c>
      <c r="AB39" s="102">
        <v>0</v>
      </c>
      <c r="AC39" s="102">
        <v>0</v>
      </c>
      <c r="AD39" s="102">
        <v>2</v>
      </c>
      <c r="AE39" s="102">
        <v>0</v>
      </c>
      <c r="AF39" s="102">
        <v>11</v>
      </c>
      <c r="AG39" s="102">
        <v>2</v>
      </c>
      <c r="AH39" s="102">
        <v>129</v>
      </c>
      <c r="AI39" s="102">
        <v>3</v>
      </c>
      <c r="AJ39" s="102">
        <v>3</v>
      </c>
      <c r="AK39" s="102">
        <v>125</v>
      </c>
      <c r="AL39" s="102">
        <v>125</v>
      </c>
      <c r="AM39" s="102">
        <v>0</v>
      </c>
      <c r="AN39" s="102">
        <v>0</v>
      </c>
      <c r="AO39" s="102">
        <v>20</v>
      </c>
      <c r="AP39" s="102">
        <v>14</v>
      </c>
      <c r="AQ39" s="102">
        <v>0</v>
      </c>
      <c r="AR39" s="102">
        <v>19</v>
      </c>
      <c r="AS39" s="102">
        <v>1</v>
      </c>
      <c r="AT39" s="82">
        <v>71085</v>
      </c>
    </row>
    <row r="40" spans="1:46" x14ac:dyDescent="0.2">
      <c r="A40" s="69" t="s">
        <v>54</v>
      </c>
      <c r="B40" s="69" t="s">
        <v>13</v>
      </c>
      <c r="C40" s="102">
        <v>23</v>
      </c>
      <c r="D40" s="102">
        <v>6</v>
      </c>
      <c r="E40" s="102">
        <v>11</v>
      </c>
      <c r="F40" s="102">
        <v>14</v>
      </c>
      <c r="G40" s="102">
        <v>30</v>
      </c>
      <c r="H40" s="102">
        <v>27</v>
      </c>
      <c r="I40" s="102">
        <v>0</v>
      </c>
      <c r="J40" s="102">
        <v>3</v>
      </c>
      <c r="K40" s="102">
        <v>4</v>
      </c>
      <c r="L40" s="102">
        <v>7</v>
      </c>
      <c r="M40" s="102">
        <v>24</v>
      </c>
      <c r="N40" s="102">
        <v>178</v>
      </c>
      <c r="O40" s="102">
        <v>69</v>
      </c>
      <c r="P40" s="102">
        <v>3</v>
      </c>
      <c r="Q40" s="102">
        <v>408</v>
      </c>
      <c r="R40" s="102">
        <v>345</v>
      </c>
      <c r="S40" s="102">
        <v>7</v>
      </c>
      <c r="T40" s="102">
        <v>72</v>
      </c>
      <c r="U40" s="102">
        <v>10</v>
      </c>
      <c r="V40" s="102">
        <v>1</v>
      </c>
      <c r="W40" s="102">
        <v>93</v>
      </c>
      <c r="X40" s="102">
        <v>185</v>
      </c>
      <c r="Y40" s="102">
        <v>1</v>
      </c>
      <c r="Z40" s="102">
        <v>87</v>
      </c>
      <c r="AA40" s="102">
        <v>1</v>
      </c>
      <c r="AB40" s="102">
        <v>0</v>
      </c>
      <c r="AC40" s="102">
        <v>8</v>
      </c>
      <c r="AD40" s="102">
        <v>2</v>
      </c>
      <c r="AE40" s="102">
        <v>0</v>
      </c>
      <c r="AF40" s="102">
        <v>63</v>
      </c>
      <c r="AG40" s="102">
        <v>13</v>
      </c>
      <c r="AH40" s="102">
        <v>245</v>
      </c>
      <c r="AI40" s="102">
        <v>7</v>
      </c>
      <c r="AJ40" s="102">
        <v>7</v>
      </c>
      <c r="AK40" s="102">
        <v>230</v>
      </c>
      <c r="AL40" s="102">
        <v>230</v>
      </c>
      <c r="AM40" s="102">
        <v>0</v>
      </c>
      <c r="AN40" s="102">
        <v>0</v>
      </c>
      <c r="AO40" s="102">
        <v>60</v>
      </c>
      <c r="AP40" s="102">
        <v>29</v>
      </c>
      <c r="AQ40" s="102">
        <v>0</v>
      </c>
      <c r="AR40" s="102">
        <v>52</v>
      </c>
      <c r="AS40" s="102">
        <v>1</v>
      </c>
      <c r="AT40" s="82">
        <v>239333</v>
      </c>
    </row>
    <row r="41" spans="1:46" x14ac:dyDescent="0.2">
      <c r="A41" s="69" t="s">
        <v>55</v>
      </c>
      <c r="B41" s="69" t="s">
        <v>15</v>
      </c>
      <c r="C41" s="102">
        <v>160</v>
      </c>
      <c r="D41" s="102">
        <v>75</v>
      </c>
      <c r="E41" s="102">
        <v>31</v>
      </c>
      <c r="F41" s="102">
        <v>52</v>
      </c>
      <c r="G41" s="102">
        <v>291</v>
      </c>
      <c r="H41" s="102">
        <v>104</v>
      </c>
      <c r="I41" s="102">
        <v>4</v>
      </c>
      <c r="J41" s="102">
        <v>109</v>
      </c>
      <c r="K41" s="102">
        <v>1</v>
      </c>
      <c r="L41" s="102">
        <v>237</v>
      </c>
      <c r="M41" s="102">
        <v>428</v>
      </c>
      <c r="N41" s="102">
        <v>2397</v>
      </c>
      <c r="O41" s="102">
        <v>1081</v>
      </c>
      <c r="P41" s="102">
        <v>28</v>
      </c>
      <c r="Q41" s="102">
        <v>4698</v>
      </c>
      <c r="R41" s="102">
        <v>2652</v>
      </c>
      <c r="S41" s="102">
        <v>56</v>
      </c>
      <c r="T41" s="102">
        <v>1009</v>
      </c>
      <c r="U41" s="102">
        <v>60</v>
      </c>
      <c r="V41" s="102">
        <v>41</v>
      </c>
      <c r="W41" s="102">
        <v>603</v>
      </c>
      <c r="X41" s="102">
        <v>2240</v>
      </c>
      <c r="Y41" s="102">
        <v>42</v>
      </c>
      <c r="Z41" s="102">
        <v>850</v>
      </c>
      <c r="AA41" s="102">
        <v>0</v>
      </c>
      <c r="AB41" s="102">
        <v>0</v>
      </c>
      <c r="AC41" s="102">
        <v>259</v>
      </c>
      <c r="AD41" s="102">
        <v>0</v>
      </c>
      <c r="AE41" s="102">
        <v>0</v>
      </c>
      <c r="AF41" s="102">
        <v>571</v>
      </c>
      <c r="AG41" s="102">
        <v>8</v>
      </c>
      <c r="AH41" s="102">
        <v>1431</v>
      </c>
      <c r="AI41" s="102">
        <v>128</v>
      </c>
      <c r="AJ41" s="102">
        <v>128</v>
      </c>
      <c r="AK41" s="102">
        <v>1943</v>
      </c>
      <c r="AL41" s="102">
        <v>1943</v>
      </c>
      <c r="AM41" s="102">
        <v>1</v>
      </c>
      <c r="AN41" s="102">
        <v>7</v>
      </c>
      <c r="AO41" s="102">
        <v>661</v>
      </c>
      <c r="AP41" s="102">
        <v>195</v>
      </c>
      <c r="AQ41" s="102">
        <v>0</v>
      </c>
      <c r="AR41" s="102">
        <v>354</v>
      </c>
      <c r="AS41" s="102">
        <v>69</v>
      </c>
      <c r="AT41" s="82">
        <v>401662</v>
      </c>
    </row>
    <row r="42" spans="1:46" x14ac:dyDescent="0.2">
      <c r="A42" s="69" t="s">
        <v>56</v>
      </c>
      <c r="B42" s="69" t="s">
        <v>17</v>
      </c>
      <c r="C42" s="102">
        <v>135</v>
      </c>
      <c r="D42" s="102">
        <v>303</v>
      </c>
      <c r="E42" s="102">
        <v>14</v>
      </c>
      <c r="F42" s="102">
        <v>106</v>
      </c>
      <c r="G42" s="102">
        <v>960</v>
      </c>
      <c r="H42" s="102">
        <v>300</v>
      </c>
      <c r="I42" s="102">
        <v>24</v>
      </c>
      <c r="J42" s="102">
        <v>62</v>
      </c>
      <c r="K42" s="102">
        <v>15</v>
      </c>
      <c r="L42" s="102">
        <v>217</v>
      </c>
      <c r="M42" s="102">
        <v>839</v>
      </c>
      <c r="N42" s="102">
        <v>1878</v>
      </c>
      <c r="O42" s="102">
        <v>1740</v>
      </c>
      <c r="P42" s="102">
        <v>114</v>
      </c>
      <c r="Q42" s="102">
        <v>3586</v>
      </c>
      <c r="R42" s="102">
        <v>4421</v>
      </c>
      <c r="S42" s="102">
        <v>96</v>
      </c>
      <c r="T42" s="102">
        <v>2043</v>
      </c>
      <c r="U42" s="102">
        <v>182</v>
      </c>
      <c r="V42" s="102">
        <v>28</v>
      </c>
      <c r="W42" s="102">
        <v>1057</v>
      </c>
      <c r="X42" s="102">
        <v>1117</v>
      </c>
      <c r="Y42" s="102">
        <v>121</v>
      </c>
      <c r="Z42" s="102">
        <v>1907</v>
      </c>
      <c r="AA42" s="102">
        <v>3</v>
      </c>
      <c r="AB42" s="102">
        <v>0</v>
      </c>
      <c r="AC42" s="102">
        <v>208</v>
      </c>
      <c r="AD42" s="102">
        <v>322</v>
      </c>
      <c r="AE42" s="102">
        <v>5</v>
      </c>
      <c r="AF42" s="102">
        <v>1433</v>
      </c>
      <c r="AG42" s="102">
        <v>351</v>
      </c>
      <c r="AH42" s="102">
        <v>1905</v>
      </c>
      <c r="AI42" s="102">
        <v>52</v>
      </c>
      <c r="AJ42" s="102">
        <v>52</v>
      </c>
      <c r="AK42" s="102">
        <v>2454</v>
      </c>
      <c r="AL42" s="102">
        <v>2454</v>
      </c>
      <c r="AM42" s="102">
        <v>12</v>
      </c>
      <c r="AN42" s="102">
        <v>17</v>
      </c>
      <c r="AO42" s="102">
        <v>695</v>
      </c>
      <c r="AP42" s="102">
        <v>148</v>
      </c>
      <c r="AQ42" s="102">
        <v>18</v>
      </c>
      <c r="AR42" s="102">
        <v>306</v>
      </c>
      <c r="AS42" s="102">
        <v>60</v>
      </c>
      <c r="AT42" s="82">
        <v>716305</v>
      </c>
    </row>
    <row r="43" spans="1:46" x14ac:dyDescent="0.2">
      <c r="A43" s="69" t="s">
        <v>57</v>
      </c>
      <c r="B43" s="69" t="s">
        <v>17</v>
      </c>
      <c r="C43" s="102">
        <v>98</v>
      </c>
      <c r="D43" s="102">
        <v>87</v>
      </c>
      <c r="E43" s="102">
        <v>9</v>
      </c>
      <c r="F43" s="102">
        <v>34</v>
      </c>
      <c r="G43" s="102">
        <v>342</v>
      </c>
      <c r="H43" s="102">
        <v>91</v>
      </c>
      <c r="I43" s="102">
        <v>2</v>
      </c>
      <c r="J43" s="102">
        <v>42</v>
      </c>
      <c r="K43" s="102">
        <v>23</v>
      </c>
      <c r="L43" s="102">
        <v>70</v>
      </c>
      <c r="M43" s="102">
        <v>326</v>
      </c>
      <c r="N43" s="102">
        <v>1062</v>
      </c>
      <c r="O43" s="102">
        <v>622</v>
      </c>
      <c r="P43" s="102">
        <v>77</v>
      </c>
      <c r="Q43" s="102">
        <v>1972</v>
      </c>
      <c r="R43" s="102">
        <v>1968</v>
      </c>
      <c r="S43" s="102">
        <v>62</v>
      </c>
      <c r="T43" s="102">
        <v>579</v>
      </c>
      <c r="U43" s="102">
        <v>76</v>
      </c>
      <c r="V43" s="102">
        <v>15</v>
      </c>
      <c r="W43" s="102">
        <v>298</v>
      </c>
      <c r="X43" s="102">
        <v>501</v>
      </c>
      <c r="Y43" s="102">
        <v>13</v>
      </c>
      <c r="Z43" s="102">
        <v>551</v>
      </c>
      <c r="AA43" s="102">
        <v>1</v>
      </c>
      <c r="AB43" s="102">
        <v>0</v>
      </c>
      <c r="AC43" s="102">
        <v>77</v>
      </c>
      <c r="AD43" s="102">
        <v>11</v>
      </c>
      <c r="AE43" s="102">
        <v>2</v>
      </c>
      <c r="AF43" s="102">
        <v>410</v>
      </c>
      <c r="AG43" s="102">
        <v>57</v>
      </c>
      <c r="AH43" s="102">
        <v>925</v>
      </c>
      <c r="AI43" s="102">
        <v>59</v>
      </c>
      <c r="AJ43" s="102">
        <v>59</v>
      </c>
      <c r="AK43" s="102">
        <v>1012</v>
      </c>
      <c r="AL43" s="102">
        <v>1012</v>
      </c>
      <c r="AM43" s="102">
        <v>1</v>
      </c>
      <c r="AN43" s="102">
        <v>0</v>
      </c>
      <c r="AO43" s="102">
        <v>316</v>
      </c>
      <c r="AP43" s="102">
        <v>80</v>
      </c>
      <c r="AQ43" s="102">
        <v>3</v>
      </c>
      <c r="AR43" s="102">
        <v>127</v>
      </c>
      <c r="AS43" s="102">
        <v>28</v>
      </c>
      <c r="AT43" s="82">
        <v>255854</v>
      </c>
    </row>
    <row r="44" spans="1:46" x14ac:dyDescent="0.2">
      <c r="A44" s="69" t="s">
        <v>58</v>
      </c>
      <c r="B44" s="69" t="s">
        <v>15</v>
      </c>
      <c r="C44" s="102">
        <v>12</v>
      </c>
      <c r="D44" s="102">
        <v>2</v>
      </c>
      <c r="E44" s="102">
        <v>0</v>
      </c>
      <c r="F44" s="102">
        <v>2</v>
      </c>
      <c r="G44" s="102">
        <v>7</v>
      </c>
      <c r="H44" s="102">
        <v>1</v>
      </c>
      <c r="I44" s="102">
        <v>0</v>
      </c>
      <c r="J44" s="102">
        <v>3</v>
      </c>
      <c r="K44" s="102">
        <v>0</v>
      </c>
      <c r="L44" s="102">
        <v>0</v>
      </c>
      <c r="M44" s="102">
        <v>4</v>
      </c>
      <c r="N44" s="102">
        <v>31</v>
      </c>
      <c r="O44" s="102">
        <v>7</v>
      </c>
      <c r="P44" s="102">
        <v>2</v>
      </c>
      <c r="Q44" s="102">
        <v>67</v>
      </c>
      <c r="R44" s="102">
        <v>31</v>
      </c>
      <c r="S44" s="102">
        <v>0</v>
      </c>
      <c r="T44" s="102">
        <v>3</v>
      </c>
      <c r="U44" s="102">
        <v>5</v>
      </c>
      <c r="V44" s="102">
        <v>0</v>
      </c>
      <c r="W44" s="102">
        <v>5</v>
      </c>
      <c r="X44" s="102">
        <v>14</v>
      </c>
      <c r="Y44" s="102">
        <v>0</v>
      </c>
      <c r="Z44" s="102">
        <v>4</v>
      </c>
      <c r="AA44" s="102">
        <v>0</v>
      </c>
      <c r="AB44" s="102">
        <v>0</v>
      </c>
      <c r="AC44" s="102">
        <v>2</v>
      </c>
      <c r="AD44" s="102">
        <v>0</v>
      </c>
      <c r="AE44" s="102">
        <v>0</v>
      </c>
      <c r="AF44" s="102">
        <v>19</v>
      </c>
      <c r="AG44" s="102">
        <v>0</v>
      </c>
      <c r="AH44" s="102">
        <v>18</v>
      </c>
      <c r="AI44" s="102">
        <v>5</v>
      </c>
      <c r="AJ44" s="102">
        <v>5</v>
      </c>
      <c r="AK44" s="102">
        <v>10</v>
      </c>
      <c r="AL44" s="102">
        <v>10</v>
      </c>
      <c r="AM44" s="102">
        <v>0</v>
      </c>
      <c r="AN44" s="102">
        <v>0</v>
      </c>
      <c r="AO44" s="102">
        <v>1</v>
      </c>
      <c r="AP44" s="102">
        <v>2</v>
      </c>
      <c r="AQ44" s="102">
        <v>0</v>
      </c>
      <c r="AR44" s="102">
        <v>2</v>
      </c>
      <c r="AS44" s="102">
        <v>1</v>
      </c>
      <c r="AT44" s="82">
        <v>221369</v>
      </c>
    </row>
    <row r="45" spans="1:46" x14ac:dyDescent="0.2">
      <c r="A45" s="69" t="s">
        <v>59</v>
      </c>
      <c r="B45" s="69" t="s">
        <v>17</v>
      </c>
      <c r="C45" s="102">
        <v>151</v>
      </c>
      <c r="D45" s="102">
        <v>65</v>
      </c>
      <c r="E45" s="102">
        <v>4</v>
      </c>
      <c r="F45" s="102">
        <v>31</v>
      </c>
      <c r="G45" s="102">
        <v>397</v>
      </c>
      <c r="H45" s="102">
        <v>171</v>
      </c>
      <c r="I45" s="102">
        <v>7</v>
      </c>
      <c r="J45" s="102">
        <v>31</v>
      </c>
      <c r="K45" s="102">
        <v>14</v>
      </c>
      <c r="L45" s="102">
        <v>125</v>
      </c>
      <c r="M45" s="102">
        <v>178</v>
      </c>
      <c r="N45" s="102">
        <v>813</v>
      </c>
      <c r="O45" s="102">
        <v>1029</v>
      </c>
      <c r="P45" s="102">
        <v>44</v>
      </c>
      <c r="Q45" s="102">
        <v>1485</v>
      </c>
      <c r="R45" s="102">
        <v>2008</v>
      </c>
      <c r="S45" s="102">
        <v>22</v>
      </c>
      <c r="T45" s="102">
        <v>567</v>
      </c>
      <c r="U45" s="102">
        <v>93</v>
      </c>
      <c r="V45" s="102">
        <v>3</v>
      </c>
      <c r="W45" s="102">
        <v>316</v>
      </c>
      <c r="X45" s="102">
        <v>491</v>
      </c>
      <c r="Y45" s="102">
        <v>4</v>
      </c>
      <c r="Z45" s="102">
        <v>535</v>
      </c>
      <c r="AA45" s="102">
        <v>0</v>
      </c>
      <c r="AB45" s="102">
        <v>0</v>
      </c>
      <c r="AC45" s="102">
        <v>104</v>
      </c>
      <c r="AD45" s="102">
        <v>12</v>
      </c>
      <c r="AE45" s="102">
        <v>0</v>
      </c>
      <c r="AF45" s="102">
        <v>439</v>
      </c>
      <c r="AG45" s="102">
        <v>19</v>
      </c>
      <c r="AH45" s="102">
        <v>652</v>
      </c>
      <c r="AI45" s="102">
        <v>33</v>
      </c>
      <c r="AJ45" s="102">
        <v>33</v>
      </c>
      <c r="AK45" s="102">
        <v>726</v>
      </c>
      <c r="AL45" s="102">
        <v>726</v>
      </c>
      <c r="AM45" s="102">
        <v>2</v>
      </c>
      <c r="AN45" s="102">
        <v>4</v>
      </c>
      <c r="AO45" s="102">
        <v>204</v>
      </c>
      <c r="AP45" s="102">
        <v>85</v>
      </c>
      <c r="AQ45" s="102">
        <v>6</v>
      </c>
      <c r="AR45" s="102">
        <v>67</v>
      </c>
      <c r="AS45" s="102">
        <v>16</v>
      </c>
      <c r="AT45" s="82">
        <v>299885</v>
      </c>
    </row>
    <row r="46" spans="1:46" x14ac:dyDescent="0.2">
      <c r="A46" s="69" t="s">
        <v>60</v>
      </c>
      <c r="B46" s="69" t="s">
        <v>15</v>
      </c>
      <c r="C46" s="102">
        <v>8</v>
      </c>
      <c r="D46" s="102">
        <v>0</v>
      </c>
      <c r="E46" s="102">
        <v>0</v>
      </c>
      <c r="F46" s="102">
        <v>0</v>
      </c>
      <c r="G46" s="102">
        <v>8</v>
      </c>
      <c r="H46" s="102">
        <v>2</v>
      </c>
      <c r="I46" s="102">
        <v>0</v>
      </c>
      <c r="J46" s="102">
        <v>0</v>
      </c>
      <c r="K46" s="102">
        <v>0</v>
      </c>
      <c r="L46" s="102">
        <v>2</v>
      </c>
      <c r="M46" s="102">
        <v>8</v>
      </c>
      <c r="N46" s="102">
        <v>42</v>
      </c>
      <c r="O46" s="102">
        <v>17</v>
      </c>
      <c r="P46" s="102">
        <v>4</v>
      </c>
      <c r="Q46" s="102">
        <v>93</v>
      </c>
      <c r="R46" s="102">
        <v>75</v>
      </c>
      <c r="S46" s="102">
        <v>0</v>
      </c>
      <c r="T46" s="102">
        <v>8</v>
      </c>
      <c r="U46" s="102">
        <v>10</v>
      </c>
      <c r="V46" s="102">
        <v>1</v>
      </c>
      <c r="W46" s="102">
        <v>25</v>
      </c>
      <c r="X46" s="102">
        <v>38</v>
      </c>
      <c r="Y46" s="102">
        <v>1</v>
      </c>
      <c r="Z46" s="102">
        <v>24</v>
      </c>
      <c r="AA46" s="102">
        <v>0</v>
      </c>
      <c r="AB46" s="102">
        <v>0</v>
      </c>
      <c r="AC46" s="102">
        <v>1</v>
      </c>
      <c r="AD46" s="102">
        <v>3</v>
      </c>
      <c r="AE46" s="102">
        <v>0</v>
      </c>
      <c r="AF46" s="102">
        <v>14</v>
      </c>
      <c r="AG46" s="102">
        <v>0</v>
      </c>
      <c r="AH46" s="102">
        <v>18</v>
      </c>
      <c r="AI46" s="102">
        <v>0</v>
      </c>
      <c r="AJ46" s="102">
        <v>0</v>
      </c>
      <c r="AK46" s="102">
        <v>34</v>
      </c>
      <c r="AL46" s="102">
        <v>34</v>
      </c>
      <c r="AM46" s="102">
        <v>0</v>
      </c>
      <c r="AN46" s="102">
        <v>0</v>
      </c>
      <c r="AO46" s="102">
        <v>1</v>
      </c>
      <c r="AP46" s="102">
        <v>8</v>
      </c>
      <c r="AQ46" s="102">
        <v>0</v>
      </c>
      <c r="AR46" s="102">
        <v>8</v>
      </c>
      <c r="AS46" s="102">
        <v>3</v>
      </c>
      <c r="AT46" s="82">
        <v>1010588</v>
      </c>
    </row>
    <row r="47" spans="1:46" x14ac:dyDescent="0.2">
      <c r="A47" s="69" t="s">
        <v>61</v>
      </c>
      <c r="B47" s="69" t="s">
        <v>15</v>
      </c>
      <c r="C47" s="102">
        <v>112</v>
      </c>
      <c r="D47" s="102">
        <v>38</v>
      </c>
      <c r="E47" s="102">
        <v>12</v>
      </c>
      <c r="F47" s="102">
        <v>35</v>
      </c>
      <c r="G47" s="102">
        <v>397</v>
      </c>
      <c r="H47" s="102">
        <v>150</v>
      </c>
      <c r="I47" s="102">
        <v>4</v>
      </c>
      <c r="J47" s="102">
        <v>102</v>
      </c>
      <c r="K47" s="102">
        <v>24</v>
      </c>
      <c r="L47" s="102">
        <v>92</v>
      </c>
      <c r="M47" s="102">
        <v>304</v>
      </c>
      <c r="N47" s="102">
        <v>2876</v>
      </c>
      <c r="O47" s="102">
        <v>3353</v>
      </c>
      <c r="P47" s="102">
        <v>75</v>
      </c>
      <c r="Q47" s="102">
        <v>3838</v>
      </c>
      <c r="R47" s="102">
        <v>5959</v>
      </c>
      <c r="S47" s="102">
        <v>225</v>
      </c>
      <c r="T47" s="102">
        <v>859</v>
      </c>
      <c r="U47" s="102">
        <v>150</v>
      </c>
      <c r="V47" s="102">
        <v>32</v>
      </c>
      <c r="W47" s="102">
        <v>579</v>
      </c>
      <c r="X47" s="102">
        <v>1255</v>
      </c>
      <c r="Y47" s="102">
        <v>21</v>
      </c>
      <c r="Z47" s="102">
        <v>562</v>
      </c>
      <c r="AA47" s="102">
        <v>0</v>
      </c>
      <c r="AB47" s="102">
        <v>0</v>
      </c>
      <c r="AC47" s="102">
        <v>63</v>
      </c>
      <c r="AD47" s="102">
        <v>3</v>
      </c>
      <c r="AE47" s="102">
        <v>0</v>
      </c>
      <c r="AF47" s="102">
        <v>612</v>
      </c>
      <c r="AG47" s="102">
        <v>3</v>
      </c>
      <c r="AH47" s="102">
        <v>1008</v>
      </c>
      <c r="AI47" s="102">
        <v>56</v>
      </c>
      <c r="AJ47" s="102">
        <v>56</v>
      </c>
      <c r="AK47" s="102">
        <v>1524</v>
      </c>
      <c r="AL47" s="102">
        <v>1524</v>
      </c>
      <c r="AM47" s="102">
        <v>1</v>
      </c>
      <c r="AN47" s="102">
        <v>0</v>
      </c>
      <c r="AO47" s="102">
        <v>280</v>
      </c>
      <c r="AP47" s="102">
        <v>154</v>
      </c>
      <c r="AQ47" s="102">
        <v>8</v>
      </c>
      <c r="AR47" s="102">
        <v>310</v>
      </c>
      <c r="AS47" s="102">
        <v>33</v>
      </c>
      <c r="AT47" s="82">
        <v>423632</v>
      </c>
    </row>
    <row r="48" spans="1:46" x14ac:dyDescent="0.2">
      <c r="A48" s="69" t="s">
        <v>62</v>
      </c>
      <c r="B48" s="69" t="s">
        <v>30</v>
      </c>
      <c r="C48" s="102">
        <v>57</v>
      </c>
      <c r="D48" s="102">
        <v>42</v>
      </c>
      <c r="E48" s="102">
        <v>12</v>
      </c>
      <c r="F48" s="102">
        <v>42</v>
      </c>
      <c r="G48" s="102">
        <v>209</v>
      </c>
      <c r="H48" s="102">
        <v>70</v>
      </c>
      <c r="I48" s="102">
        <v>0</v>
      </c>
      <c r="J48" s="102">
        <v>50</v>
      </c>
      <c r="K48" s="102">
        <v>5</v>
      </c>
      <c r="L48" s="102">
        <v>32</v>
      </c>
      <c r="M48" s="102">
        <v>108</v>
      </c>
      <c r="N48" s="102">
        <v>1668</v>
      </c>
      <c r="O48" s="102">
        <v>349</v>
      </c>
      <c r="P48" s="102">
        <v>23</v>
      </c>
      <c r="Q48" s="102">
        <v>2107</v>
      </c>
      <c r="R48" s="102">
        <v>1065</v>
      </c>
      <c r="S48" s="102">
        <v>28</v>
      </c>
      <c r="T48" s="102">
        <v>512</v>
      </c>
      <c r="U48" s="102">
        <v>42</v>
      </c>
      <c r="V48" s="102">
        <v>27</v>
      </c>
      <c r="W48" s="102">
        <v>197</v>
      </c>
      <c r="X48" s="102">
        <v>709</v>
      </c>
      <c r="Y48" s="102">
        <v>7</v>
      </c>
      <c r="Z48" s="102">
        <v>474</v>
      </c>
      <c r="AA48" s="102">
        <v>0</v>
      </c>
      <c r="AB48" s="102">
        <v>0</v>
      </c>
      <c r="AC48" s="102">
        <v>84</v>
      </c>
      <c r="AD48" s="102">
        <v>13</v>
      </c>
      <c r="AE48" s="102">
        <v>6</v>
      </c>
      <c r="AF48" s="102">
        <v>277</v>
      </c>
      <c r="AG48" s="102">
        <v>9</v>
      </c>
      <c r="AH48" s="102">
        <v>1114</v>
      </c>
      <c r="AI48" s="102">
        <v>32</v>
      </c>
      <c r="AJ48" s="102">
        <v>32</v>
      </c>
      <c r="AK48" s="102">
        <v>759</v>
      </c>
      <c r="AL48" s="102">
        <v>759</v>
      </c>
      <c r="AM48" s="102">
        <v>18</v>
      </c>
      <c r="AN48" s="102">
        <v>0</v>
      </c>
      <c r="AO48" s="102">
        <v>292</v>
      </c>
      <c r="AP48" s="102">
        <v>102</v>
      </c>
      <c r="AQ48" s="102">
        <v>4</v>
      </c>
      <c r="AR48" s="102">
        <v>149</v>
      </c>
      <c r="AS48" s="102">
        <v>132</v>
      </c>
      <c r="AT48" s="82">
        <v>411480</v>
      </c>
    </row>
    <row r="49" spans="1:48" x14ac:dyDescent="0.2">
      <c r="A49" s="69" t="s">
        <v>63</v>
      </c>
      <c r="B49" s="69" t="s">
        <v>17</v>
      </c>
      <c r="C49" s="102">
        <v>213</v>
      </c>
      <c r="D49" s="102">
        <v>61</v>
      </c>
      <c r="E49" s="102">
        <v>27</v>
      </c>
      <c r="F49" s="102">
        <v>59</v>
      </c>
      <c r="G49" s="102">
        <v>517</v>
      </c>
      <c r="H49" s="102">
        <v>127</v>
      </c>
      <c r="I49" s="102">
        <v>10</v>
      </c>
      <c r="J49" s="102">
        <v>39</v>
      </c>
      <c r="K49" s="102">
        <v>22</v>
      </c>
      <c r="L49" s="102">
        <v>101</v>
      </c>
      <c r="M49" s="102">
        <v>370</v>
      </c>
      <c r="N49" s="102">
        <v>1385</v>
      </c>
      <c r="O49" s="102">
        <v>1257</v>
      </c>
      <c r="P49" s="102">
        <v>82</v>
      </c>
      <c r="Q49" s="102">
        <v>2776</v>
      </c>
      <c r="R49" s="102">
        <v>3723</v>
      </c>
      <c r="S49" s="102">
        <v>93</v>
      </c>
      <c r="T49" s="102">
        <v>946</v>
      </c>
      <c r="U49" s="102">
        <v>252</v>
      </c>
      <c r="V49" s="102">
        <v>46</v>
      </c>
      <c r="W49" s="102">
        <v>915</v>
      </c>
      <c r="X49" s="102">
        <v>1191</v>
      </c>
      <c r="Y49" s="102">
        <v>53</v>
      </c>
      <c r="Z49" s="102">
        <v>878</v>
      </c>
      <c r="AA49" s="102">
        <v>4</v>
      </c>
      <c r="AB49" s="102">
        <v>0</v>
      </c>
      <c r="AC49" s="102">
        <v>113</v>
      </c>
      <c r="AD49" s="102">
        <v>26</v>
      </c>
      <c r="AE49" s="102">
        <v>2</v>
      </c>
      <c r="AF49" s="102">
        <v>823</v>
      </c>
      <c r="AG49" s="102">
        <v>28</v>
      </c>
      <c r="AH49" s="102">
        <v>1731</v>
      </c>
      <c r="AI49" s="102">
        <v>101</v>
      </c>
      <c r="AJ49" s="102">
        <v>101</v>
      </c>
      <c r="AK49" s="102">
        <v>1523</v>
      </c>
      <c r="AL49" s="102">
        <v>1523</v>
      </c>
      <c r="AM49" s="102">
        <v>10</v>
      </c>
      <c r="AN49" s="102">
        <v>38</v>
      </c>
      <c r="AO49" s="102">
        <v>567</v>
      </c>
      <c r="AP49" s="102">
        <v>94</v>
      </c>
      <c r="AQ49" s="102">
        <v>19</v>
      </c>
      <c r="AR49" s="102">
        <v>195</v>
      </c>
      <c r="AS49" s="102">
        <v>82</v>
      </c>
      <c r="AT49" s="82">
        <v>1389927</v>
      </c>
    </row>
    <row r="50" spans="1:48" x14ac:dyDescent="0.2">
      <c r="A50" s="69" t="s">
        <v>64</v>
      </c>
      <c r="B50" s="69" t="s">
        <v>17</v>
      </c>
      <c r="C50" s="102">
        <v>37</v>
      </c>
      <c r="D50" s="102">
        <v>10</v>
      </c>
      <c r="E50" s="102">
        <v>0</v>
      </c>
      <c r="F50" s="102">
        <v>18</v>
      </c>
      <c r="G50" s="102">
        <v>153</v>
      </c>
      <c r="H50" s="102">
        <v>54</v>
      </c>
      <c r="I50" s="102">
        <v>2</v>
      </c>
      <c r="J50" s="102">
        <v>19</v>
      </c>
      <c r="K50" s="102">
        <v>16</v>
      </c>
      <c r="L50" s="102">
        <v>55</v>
      </c>
      <c r="M50" s="102">
        <v>302</v>
      </c>
      <c r="N50" s="102">
        <v>1573</v>
      </c>
      <c r="O50" s="102">
        <v>1273</v>
      </c>
      <c r="P50" s="102">
        <v>76</v>
      </c>
      <c r="Q50" s="102">
        <v>1642</v>
      </c>
      <c r="R50" s="102">
        <v>1946</v>
      </c>
      <c r="S50" s="102">
        <v>106</v>
      </c>
      <c r="T50" s="102">
        <v>949</v>
      </c>
      <c r="U50" s="102">
        <v>57</v>
      </c>
      <c r="V50" s="102">
        <v>3</v>
      </c>
      <c r="W50" s="102">
        <v>207</v>
      </c>
      <c r="X50" s="102">
        <v>309</v>
      </c>
      <c r="Y50" s="102">
        <v>9</v>
      </c>
      <c r="Z50" s="102">
        <v>374</v>
      </c>
      <c r="AA50" s="102">
        <v>6</v>
      </c>
      <c r="AB50" s="102">
        <v>0</v>
      </c>
      <c r="AC50" s="102">
        <v>73</v>
      </c>
      <c r="AD50" s="102">
        <v>5</v>
      </c>
      <c r="AE50" s="102">
        <v>2</v>
      </c>
      <c r="AF50" s="102">
        <v>259</v>
      </c>
      <c r="AG50" s="102">
        <v>17</v>
      </c>
      <c r="AH50" s="102">
        <v>690</v>
      </c>
      <c r="AI50" s="102">
        <v>13</v>
      </c>
      <c r="AJ50" s="102">
        <v>13</v>
      </c>
      <c r="AK50" s="102">
        <v>1460</v>
      </c>
      <c r="AL50" s="102">
        <v>1460</v>
      </c>
      <c r="AM50" s="102">
        <v>2</v>
      </c>
      <c r="AN50" s="102">
        <v>1</v>
      </c>
      <c r="AO50" s="102">
        <v>473</v>
      </c>
      <c r="AP50" s="102">
        <v>74</v>
      </c>
      <c r="AQ50" s="102">
        <v>2</v>
      </c>
      <c r="AR50" s="102">
        <v>226</v>
      </c>
      <c r="AS50" s="102">
        <v>26</v>
      </c>
      <c r="AT50" s="82">
        <v>603922</v>
      </c>
    </row>
    <row r="51" spans="1:48" x14ac:dyDescent="0.2">
      <c r="A51" s="69" t="s">
        <v>65</v>
      </c>
      <c r="B51" s="69" t="s">
        <v>17</v>
      </c>
      <c r="C51" s="102">
        <v>125</v>
      </c>
      <c r="D51" s="102">
        <v>127</v>
      </c>
      <c r="E51" s="102">
        <v>0</v>
      </c>
      <c r="F51" s="102">
        <v>40</v>
      </c>
      <c r="G51" s="102">
        <v>311</v>
      </c>
      <c r="H51" s="102">
        <v>111</v>
      </c>
      <c r="I51" s="102">
        <v>2</v>
      </c>
      <c r="J51" s="102">
        <v>18</v>
      </c>
      <c r="K51" s="102">
        <v>4</v>
      </c>
      <c r="L51" s="102">
        <v>33</v>
      </c>
      <c r="M51" s="102">
        <v>200</v>
      </c>
      <c r="N51" s="102">
        <v>1169</v>
      </c>
      <c r="O51" s="102">
        <v>845</v>
      </c>
      <c r="P51" s="102">
        <v>27</v>
      </c>
      <c r="Q51" s="102">
        <v>1213</v>
      </c>
      <c r="R51" s="102">
        <v>1414</v>
      </c>
      <c r="S51" s="102">
        <v>51</v>
      </c>
      <c r="T51" s="102">
        <v>613</v>
      </c>
      <c r="U51" s="102">
        <v>17</v>
      </c>
      <c r="V51" s="102">
        <v>4</v>
      </c>
      <c r="W51" s="102">
        <v>163</v>
      </c>
      <c r="X51" s="102">
        <v>225</v>
      </c>
      <c r="Y51" s="102">
        <v>7</v>
      </c>
      <c r="Z51" s="102">
        <v>317</v>
      </c>
      <c r="AA51" s="102">
        <v>3</v>
      </c>
      <c r="AB51" s="102">
        <v>0</v>
      </c>
      <c r="AC51" s="102">
        <v>168</v>
      </c>
      <c r="AD51" s="102">
        <v>7</v>
      </c>
      <c r="AE51" s="102">
        <v>11</v>
      </c>
      <c r="AF51" s="102">
        <v>407</v>
      </c>
      <c r="AG51" s="102">
        <v>17</v>
      </c>
      <c r="AH51" s="102">
        <v>1118</v>
      </c>
      <c r="AI51" s="102">
        <v>44</v>
      </c>
      <c r="AJ51" s="102">
        <v>44</v>
      </c>
      <c r="AK51" s="102">
        <v>700</v>
      </c>
      <c r="AL51" s="102">
        <v>700</v>
      </c>
      <c r="AM51" s="102">
        <v>0</v>
      </c>
      <c r="AN51" s="102">
        <v>29</v>
      </c>
      <c r="AO51" s="102">
        <v>45</v>
      </c>
      <c r="AP51" s="102">
        <v>32</v>
      </c>
      <c r="AQ51" s="102">
        <v>9</v>
      </c>
      <c r="AR51" s="102">
        <v>37</v>
      </c>
      <c r="AS51" s="102">
        <v>35</v>
      </c>
      <c r="AT51" s="82">
        <v>807418</v>
      </c>
    </row>
    <row r="52" spans="1:48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8</v>
      </c>
      <c r="G52" s="102">
        <v>18</v>
      </c>
      <c r="H52" s="102">
        <v>3</v>
      </c>
      <c r="I52" s="102">
        <v>0</v>
      </c>
      <c r="J52" s="102">
        <v>7</v>
      </c>
      <c r="K52" s="102">
        <v>4</v>
      </c>
      <c r="L52" s="102">
        <v>9</v>
      </c>
      <c r="M52" s="102">
        <v>68</v>
      </c>
      <c r="N52" s="102">
        <v>162</v>
      </c>
      <c r="O52" s="102">
        <v>505</v>
      </c>
      <c r="P52" s="102">
        <v>8</v>
      </c>
      <c r="Q52" s="102">
        <v>311</v>
      </c>
      <c r="R52" s="102">
        <v>817</v>
      </c>
      <c r="S52" s="102">
        <v>31</v>
      </c>
      <c r="T52" s="102">
        <v>115</v>
      </c>
      <c r="U52" s="102">
        <v>33</v>
      </c>
      <c r="V52" s="102">
        <v>0</v>
      </c>
      <c r="W52" s="102">
        <v>130</v>
      </c>
      <c r="X52" s="102">
        <v>200</v>
      </c>
      <c r="Y52" s="102">
        <v>4</v>
      </c>
      <c r="Z52" s="102">
        <v>121</v>
      </c>
      <c r="AA52" s="102">
        <v>0</v>
      </c>
      <c r="AB52" s="102">
        <v>0</v>
      </c>
      <c r="AC52" s="102">
        <v>7</v>
      </c>
      <c r="AD52" s="102">
        <v>4</v>
      </c>
      <c r="AE52" s="102">
        <v>0</v>
      </c>
      <c r="AF52" s="102">
        <v>49</v>
      </c>
      <c r="AG52" s="102">
        <v>5</v>
      </c>
      <c r="AH52" s="102">
        <v>65</v>
      </c>
      <c r="AI52" s="102">
        <v>1</v>
      </c>
      <c r="AJ52" s="102">
        <v>1</v>
      </c>
      <c r="AK52" s="102">
        <v>183</v>
      </c>
      <c r="AL52" s="102">
        <v>137</v>
      </c>
      <c r="AM52" s="102">
        <v>0</v>
      </c>
      <c r="AN52" s="102">
        <v>0</v>
      </c>
      <c r="AO52" s="102">
        <v>85</v>
      </c>
      <c r="AP52" s="102">
        <v>37</v>
      </c>
      <c r="AQ52" s="102">
        <v>0</v>
      </c>
      <c r="AR52" s="102">
        <v>33</v>
      </c>
      <c r="AS52" s="102">
        <v>0</v>
      </c>
      <c r="AT52" s="82">
        <v>828659</v>
      </c>
    </row>
    <row r="53" spans="1:48" x14ac:dyDescent="0.2">
      <c r="A53" s="69" t="s">
        <v>67</v>
      </c>
      <c r="B53" s="69" t="s">
        <v>15</v>
      </c>
      <c r="C53" s="102">
        <v>41</v>
      </c>
      <c r="D53" s="102">
        <v>0</v>
      </c>
      <c r="E53" s="102">
        <v>4</v>
      </c>
      <c r="F53" s="102">
        <v>5</v>
      </c>
      <c r="G53" s="102">
        <v>53</v>
      </c>
      <c r="H53" s="102">
        <v>16</v>
      </c>
      <c r="I53" s="102">
        <v>0</v>
      </c>
      <c r="J53" s="102">
        <v>13</v>
      </c>
      <c r="K53" s="102">
        <v>4</v>
      </c>
      <c r="L53" s="102">
        <v>23</v>
      </c>
      <c r="M53" s="102">
        <v>147</v>
      </c>
      <c r="N53" s="102">
        <v>434</v>
      </c>
      <c r="O53" s="102">
        <v>211</v>
      </c>
      <c r="P53" s="102">
        <v>17</v>
      </c>
      <c r="Q53" s="102">
        <v>1197</v>
      </c>
      <c r="R53" s="102">
        <v>703</v>
      </c>
      <c r="S53" s="102">
        <v>21</v>
      </c>
      <c r="T53" s="102">
        <v>206</v>
      </c>
      <c r="U53" s="102">
        <v>28</v>
      </c>
      <c r="V53" s="102">
        <v>8</v>
      </c>
      <c r="W53" s="102">
        <v>254</v>
      </c>
      <c r="X53" s="102">
        <v>584</v>
      </c>
      <c r="Y53" s="102">
        <v>2</v>
      </c>
      <c r="Z53" s="102">
        <v>235</v>
      </c>
      <c r="AA53" s="102">
        <v>3</v>
      </c>
      <c r="AB53" s="102">
        <v>0</v>
      </c>
      <c r="AC53" s="102">
        <v>23</v>
      </c>
      <c r="AD53" s="102">
        <v>0</v>
      </c>
      <c r="AE53" s="102">
        <v>0</v>
      </c>
      <c r="AF53" s="102">
        <v>121</v>
      </c>
      <c r="AG53" s="102">
        <v>1</v>
      </c>
      <c r="AH53" s="102">
        <v>366</v>
      </c>
      <c r="AI53" s="102">
        <v>8</v>
      </c>
      <c r="AJ53" s="102">
        <v>8</v>
      </c>
      <c r="AK53" s="102">
        <v>422</v>
      </c>
      <c r="AL53" s="102">
        <v>422</v>
      </c>
      <c r="AM53" s="102">
        <v>0</v>
      </c>
      <c r="AN53" s="102">
        <v>0</v>
      </c>
      <c r="AO53" s="102">
        <v>148</v>
      </c>
      <c r="AP53" s="102">
        <v>113</v>
      </c>
      <c r="AQ53" s="102">
        <v>1</v>
      </c>
      <c r="AR53" s="102">
        <v>96</v>
      </c>
      <c r="AS53" s="102">
        <v>22</v>
      </c>
      <c r="AT53" s="82">
        <v>534758</v>
      </c>
    </row>
    <row r="54" spans="1:48" x14ac:dyDescent="0.2">
      <c r="A54" s="69" t="s">
        <v>68</v>
      </c>
      <c r="B54" s="69" t="s">
        <v>17</v>
      </c>
      <c r="C54" s="102">
        <v>14</v>
      </c>
      <c r="D54" s="102">
        <v>8</v>
      </c>
      <c r="E54" s="102">
        <v>0</v>
      </c>
      <c r="F54" s="102">
        <v>5</v>
      </c>
      <c r="G54" s="102">
        <v>34</v>
      </c>
      <c r="H54" s="102">
        <v>18</v>
      </c>
      <c r="I54" s="102">
        <v>0</v>
      </c>
      <c r="J54" s="102">
        <v>5</v>
      </c>
      <c r="K54" s="102">
        <v>5</v>
      </c>
      <c r="L54" s="102">
        <v>15</v>
      </c>
      <c r="M54" s="102">
        <v>58</v>
      </c>
      <c r="N54" s="102">
        <v>211</v>
      </c>
      <c r="O54" s="102">
        <v>175</v>
      </c>
      <c r="P54" s="102">
        <v>20</v>
      </c>
      <c r="Q54" s="102">
        <v>371</v>
      </c>
      <c r="R54" s="102">
        <v>354</v>
      </c>
      <c r="S54" s="102">
        <v>12</v>
      </c>
      <c r="T54" s="102">
        <v>134</v>
      </c>
      <c r="U54" s="102">
        <v>17</v>
      </c>
      <c r="V54" s="102">
        <v>5</v>
      </c>
      <c r="W54" s="102">
        <v>89</v>
      </c>
      <c r="X54" s="102">
        <v>143</v>
      </c>
      <c r="Y54" s="102">
        <v>0</v>
      </c>
      <c r="Z54" s="102">
        <v>116</v>
      </c>
      <c r="AA54" s="102">
        <v>0</v>
      </c>
      <c r="AB54" s="102">
        <v>0</v>
      </c>
      <c r="AC54" s="102">
        <v>14</v>
      </c>
      <c r="AD54" s="102">
        <v>4</v>
      </c>
      <c r="AE54" s="102">
        <v>0</v>
      </c>
      <c r="AF54" s="102">
        <v>67</v>
      </c>
      <c r="AG54" s="102">
        <v>5</v>
      </c>
      <c r="AH54" s="102">
        <v>152</v>
      </c>
      <c r="AI54" s="102">
        <v>10</v>
      </c>
      <c r="AJ54" s="102">
        <v>10</v>
      </c>
      <c r="AK54" s="102">
        <v>213</v>
      </c>
      <c r="AL54" s="102">
        <v>213</v>
      </c>
      <c r="AM54" s="102">
        <v>0</v>
      </c>
      <c r="AN54" s="102">
        <v>66</v>
      </c>
      <c r="AO54" s="102">
        <v>84</v>
      </c>
      <c r="AP54" s="102">
        <v>27</v>
      </c>
      <c r="AQ54" s="102">
        <v>0</v>
      </c>
      <c r="AR54" s="102">
        <v>38</v>
      </c>
      <c r="AS54" s="102">
        <v>3</v>
      </c>
      <c r="AT54" s="82">
        <v>853487</v>
      </c>
    </row>
    <row r="55" spans="1:48" x14ac:dyDescent="0.2">
      <c r="A55" s="69" t="s">
        <v>69</v>
      </c>
      <c r="B55" s="69" t="s">
        <v>17</v>
      </c>
      <c r="C55" s="102">
        <v>21</v>
      </c>
      <c r="D55" s="102">
        <v>13</v>
      </c>
      <c r="E55" s="102">
        <v>2</v>
      </c>
      <c r="F55" s="102">
        <v>9</v>
      </c>
      <c r="G55" s="102">
        <v>79</v>
      </c>
      <c r="H55" s="102">
        <v>50</v>
      </c>
      <c r="I55" s="102">
        <v>3</v>
      </c>
      <c r="J55" s="102">
        <v>26</v>
      </c>
      <c r="K55" s="102">
        <v>5</v>
      </c>
      <c r="L55" s="102">
        <v>57</v>
      </c>
      <c r="M55" s="102">
        <v>123</v>
      </c>
      <c r="N55" s="102">
        <v>385</v>
      </c>
      <c r="O55" s="102">
        <v>313</v>
      </c>
      <c r="P55" s="102">
        <v>45</v>
      </c>
      <c r="Q55" s="102">
        <v>981</v>
      </c>
      <c r="R55" s="102">
        <v>778</v>
      </c>
      <c r="S55" s="102">
        <v>32</v>
      </c>
      <c r="T55" s="102">
        <v>536</v>
      </c>
      <c r="U55" s="102">
        <v>38</v>
      </c>
      <c r="V55" s="102">
        <v>7</v>
      </c>
      <c r="W55" s="102">
        <v>329</v>
      </c>
      <c r="X55" s="102">
        <v>537</v>
      </c>
      <c r="Y55" s="102">
        <v>5</v>
      </c>
      <c r="Z55" s="102">
        <v>528</v>
      </c>
      <c r="AA55" s="102">
        <v>1</v>
      </c>
      <c r="AB55" s="102">
        <v>0</v>
      </c>
      <c r="AC55" s="102">
        <v>19</v>
      </c>
      <c r="AD55" s="102">
        <v>2</v>
      </c>
      <c r="AE55" s="102">
        <v>0</v>
      </c>
      <c r="AF55" s="102">
        <v>105</v>
      </c>
      <c r="AG55" s="102">
        <v>1</v>
      </c>
      <c r="AH55" s="102">
        <v>367</v>
      </c>
      <c r="AI55" s="102">
        <v>4</v>
      </c>
      <c r="AJ55" s="102">
        <v>4</v>
      </c>
      <c r="AK55" s="102">
        <v>725</v>
      </c>
      <c r="AL55" s="102">
        <v>725</v>
      </c>
      <c r="AM55" s="102">
        <v>1</v>
      </c>
      <c r="AN55" s="102">
        <v>2</v>
      </c>
      <c r="AO55" s="102">
        <v>262</v>
      </c>
      <c r="AP55" s="102">
        <v>39</v>
      </c>
      <c r="AQ55" s="102">
        <v>1</v>
      </c>
      <c r="AR55" s="102">
        <v>107</v>
      </c>
      <c r="AS55" s="102">
        <v>13</v>
      </c>
      <c r="AT55" s="82">
        <v>199719</v>
      </c>
    </row>
    <row r="56" spans="1:48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7</v>
      </c>
      <c r="F56" s="102">
        <v>14</v>
      </c>
      <c r="G56" s="102">
        <v>38</v>
      </c>
      <c r="H56" s="102">
        <v>23</v>
      </c>
      <c r="I56" s="102">
        <v>3</v>
      </c>
      <c r="J56" s="102">
        <v>18</v>
      </c>
      <c r="K56" s="102">
        <v>3</v>
      </c>
      <c r="L56" s="102">
        <v>13</v>
      </c>
      <c r="M56" s="102">
        <v>37</v>
      </c>
      <c r="N56" s="102">
        <v>212</v>
      </c>
      <c r="O56" s="102">
        <v>83</v>
      </c>
      <c r="P56" s="102">
        <v>4</v>
      </c>
      <c r="Q56" s="102">
        <v>505</v>
      </c>
      <c r="R56" s="102">
        <v>295</v>
      </c>
      <c r="S56" s="102">
        <v>9</v>
      </c>
      <c r="T56" s="102">
        <v>93</v>
      </c>
      <c r="U56" s="102">
        <v>25</v>
      </c>
      <c r="V56" s="102">
        <v>5</v>
      </c>
      <c r="W56" s="102">
        <v>133</v>
      </c>
      <c r="X56" s="102">
        <v>216</v>
      </c>
      <c r="Y56" s="102">
        <v>8</v>
      </c>
      <c r="Z56" s="102">
        <v>86</v>
      </c>
      <c r="AA56" s="102">
        <v>0</v>
      </c>
      <c r="AB56" s="102">
        <v>0</v>
      </c>
      <c r="AC56" s="102">
        <v>7</v>
      </c>
      <c r="AD56" s="102">
        <v>0</v>
      </c>
      <c r="AE56" s="102">
        <v>0</v>
      </c>
      <c r="AF56" s="102">
        <v>71</v>
      </c>
      <c r="AG56" s="102">
        <v>2</v>
      </c>
      <c r="AH56" s="102">
        <v>168</v>
      </c>
      <c r="AI56" s="102">
        <v>9</v>
      </c>
      <c r="AJ56" s="102">
        <v>9</v>
      </c>
      <c r="AK56" s="102">
        <v>221</v>
      </c>
      <c r="AL56" s="102">
        <v>221</v>
      </c>
      <c r="AM56" s="102">
        <v>0</v>
      </c>
      <c r="AN56" s="102">
        <v>0</v>
      </c>
      <c r="AO56" s="102">
        <v>48</v>
      </c>
      <c r="AP56" s="102">
        <v>54</v>
      </c>
      <c r="AQ56" s="102">
        <v>0</v>
      </c>
      <c r="AR56" s="102">
        <v>62</v>
      </c>
      <c r="AS56" s="102">
        <v>12</v>
      </c>
      <c r="AT56" s="82">
        <v>503913</v>
      </c>
    </row>
    <row r="57" spans="1:48" x14ac:dyDescent="0.2">
      <c r="A57" s="69" t="s">
        <v>71</v>
      </c>
      <c r="B57" s="69" t="s">
        <v>17</v>
      </c>
      <c r="C57" s="102">
        <v>180</v>
      </c>
      <c r="D57" s="102">
        <v>94</v>
      </c>
      <c r="E57" s="102">
        <v>15</v>
      </c>
      <c r="F57" s="102">
        <v>113</v>
      </c>
      <c r="G57" s="102">
        <v>484</v>
      </c>
      <c r="H57" s="102">
        <v>246</v>
      </c>
      <c r="I57" s="102">
        <v>8</v>
      </c>
      <c r="J57" s="102">
        <v>80</v>
      </c>
      <c r="K57" s="102">
        <v>79</v>
      </c>
      <c r="L57" s="102">
        <v>237</v>
      </c>
      <c r="M57" s="102">
        <v>781</v>
      </c>
      <c r="N57" s="102">
        <v>6904</v>
      </c>
      <c r="O57" s="102">
        <v>5646</v>
      </c>
      <c r="P57" s="102">
        <v>206</v>
      </c>
      <c r="Q57" s="102">
        <v>8290</v>
      </c>
      <c r="R57" s="102">
        <v>10649</v>
      </c>
      <c r="S57" s="102">
        <v>378</v>
      </c>
      <c r="T57" s="102">
        <v>3283</v>
      </c>
      <c r="U57" s="102">
        <v>284</v>
      </c>
      <c r="V57" s="102">
        <v>72</v>
      </c>
      <c r="W57" s="102">
        <v>1136</v>
      </c>
      <c r="X57" s="102">
        <v>1965</v>
      </c>
      <c r="Y57" s="102">
        <v>69</v>
      </c>
      <c r="Z57" s="102">
        <v>1676</v>
      </c>
      <c r="AA57" s="102">
        <v>14</v>
      </c>
      <c r="AB57" s="102">
        <v>0</v>
      </c>
      <c r="AC57" s="102">
        <v>40</v>
      </c>
      <c r="AD57" s="102">
        <v>23</v>
      </c>
      <c r="AE57" s="102">
        <v>0</v>
      </c>
      <c r="AF57" s="102">
        <v>843</v>
      </c>
      <c r="AG57" s="102">
        <v>27</v>
      </c>
      <c r="AH57" s="102">
        <v>2679</v>
      </c>
      <c r="AI57" s="102">
        <v>19</v>
      </c>
      <c r="AJ57" s="102">
        <v>19</v>
      </c>
      <c r="AK57" s="102">
        <v>5647</v>
      </c>
      <c r="AL57" s="102">
        <v>5647</v>
      </c>
      <c r="AM57" s="102">
        <v>5</v>
      </c>
      <c r="AN57" s="102">
        <v>10</v>
      </c>
      <c r="AO57" s="102">
        <v>1295</v>
      </c>
      <c r="AP57" s="102">
        <v>157</v>
      </c>
      <c r="AQ57" s="102">
        <v>16</v>
      </c>
      <c r="AR57" s="102">
        <v>579</v>
      </c>
      <c r="AS57" s="102">
        <v>201</v>
      </c>
      <c r="AT57" s="82">
        <v>3198470</v>
      </c>
    </row>
    <row r="58" spans="1:48" x14ac:dyDescent="0.2">
      <c r="A58" s="69" t="s">
        <v>72</v>
      </c>
      <c r="B58" s="69" t="s">
        <v>13</v>
      </c>
      <c r="C58" s="102">
        <v>0</v>
      </c>
      <c r="D58" s="102">
        <v>0</v>
      </c>
      <c r="E58" s="102">
        <v>0</v>
      </c>
      <c r="F58" s="102">
        <v>4</v>
      </c>
      <c r="G58" s="102">
        <v>12</v>
      </c>
      <c r="H58" s="102">
        <v>4</v>
      </c>
      <c r="I58" s="102">
        <v>0</v>
      </c>
      <c r="J58" s="102">
        <v>0</v>
      </c>
      <c r="K58" s="102">
        <v>2</v>
      </c>
      <c r="L58" s="102">
        <v>3</v>
      </c>
      <c r="M58" s="102">
        <v>15</v>
      </c>
      <c r="N58" s="102">
        <v>60</v>
      </c>
      <c r="O58" s="102">
        <v>91</v>
      </c>
      <c r="P58" s="102">
        <v>12</v>
      </c>
      <c r="Q58" s="102">
        <v>165</v>
      </c>
      <c r="R58" s="102">
        <v>197</v>
      </c>
      <c r="S58" s="102">
        <v>6</v>
      </c>
      <c r="T58" s="102">
        <v>56</v>
      </c>
      <c r="U58" s="102">
        <v>1</v>
      </c>
      <c r="V58" s="102">
        <v>4</v>
      </c>
      <c r="W58" s="102">
        <v>35</v>
      </c>
      <c r="X58" s="102">
        <v>102</v>
      </c>
      <c r="Y58" s="102">
        <v>1</v>
      </c>
      <c r="Z58" s="102">
        <v>81</v>
      </c>
      <c r="AA58" s="102">
        <v>0</v>
      </c>
      <c r="AB58" s="102">
        <v>0</v>
      </c>
      <c r="AC58" s="102">
        <v>2</v>
      </c>
      <c r="AD58" s="102">
        <v>2</v>
      </c>
      <c r="AE58" s="102">
        <v>0</v>
      </c>
      <c r="AF58" s="102">
        <v>12</v>
      </c>
      <c r="AG58" s="102">
        <v>2</v>
      </c>
      <c r="AH58" s="102">
        <v>72</v>
      </c>
      <c r="AI58" s="102">
        <v>3</v>
      </c>
      <c r="AJ58" s="102">
        <v>3</v>
      </c>
      <c r="AK58" s="102">
        <v>122</v>
      </c>
      <c r="AL58" s="102">
        <v>122</v>
      </c>
      <c r="AM58" s="102">
        <v>0</v>
      </c>
      <c r="AN58" s="102">
        <v>0</v>
      </c>
      <c r="AO58" s="102">
        <v>22</v>
      </c>
      <c r="AP58" s="102">
        <v>8</v>
      </c>
      <c r="AQ58" s="102">
        <v>0</v>
      </c>
      <c r="AR58" s="102">
        <v>25</v>
      </c>
      <c r="AS58" s="102">
        <v>2</v>
      </c>
      <c r="AT58" s="82">
        <v>71161</v>
      </c>
    </row>
    <row r="59" spans="1:48" x14ac:dyDescent="0.2">
      <c r="A59" s="69" t="s">
        <v>73</v>
      </c>
      <c r="B59" s="69" t="s">
        <v>22</v>
      </c>
      <c r="C59" s="102">
        <v>3890</v>
      </c>
      <c r="D59" s="102">
        <v>1036</v>
      </c>
      <c r="E59" s="102">
        <v>421</v>
      </c>
      <c r="F59" s="102">
        <v>1425</v>
      </c>
      <c r="G59" s="102">
        <v>6899</v>
      </c>
      <c r="H59" s="102">
        <v>2635</v>
      </c>
      <c r="I59" s="102">
        <v>63</v>
      </c>
      <c r="J59" s="102">
        <v>1897</v>
      </c>
      <c r="K59" s="102">
        <v>359</v>
      </c>
      <c r="L59" s="102">
        <v>2151</v>
      </c>
      <c r="M59" s="102">
        <v>3888</v>
      </c>
      <c r="N59" s="102">
        <v>33843</v>
      </c>
      <c r="O59" s="102">
        <v>41148</v>
      </c>
      <c r="P59" s="102">
        <v>1436</v>
      </c>
      <c r="Q59" s="102">
        <v>55940</v>
      </c>
      <c r="R59" s="102">
        <v>89609</v>
      </c>
      <c r="S59" s="102">
        <v>3193</v>
      </c>
      <c r="T59" s="102">
        <v>14791</v>
      </c>
      <c r="U59" s="102">
        <v>4170</v>
      </c>
      <c r="V59" s="102">
        <v>577</v>
      </c>
      <c r="W59" s="102">
        <v>9603</v>
      </c>
      <c r="X59" s="102">
        <v>15933</v>
      </c>
      <c r="Y59" s="102">
        <v>932</v>
      </c>
      <c r="Z59" s="102">
        <v>16195</v>
      </c>
      <c r="AA59" s="102">
        <v>243</v>
      </c>
      <c r="AB59" s="102">
        <v>17</v>
      </c>
      <c r="AC59" s="102">
        <v>1090</v>
      </c>
      <c r="AD59" s="102">
        <v>177</v>
      </c>
      <c r="AE59" s="102">
        <v>3</v>
      </c>
      <c r="AF59" s="102">
        <v>8829</v>
      </c>
      <c r="AG59" s="102">
        <v>183</v>
      </c>
      <c r="AH59" s="102">
        <v>22834</v>
      </c>
      <c r="AI59" s="102">
        <v>685</v>
      </c>
      <c r="AJ59" s="102">
        <v>685</v>
      </c>
      <c r="AK59" s="102">
        <v>32612</v>
      </c>
      <c r="AL59" s="102">
        <v>32612</v>
      </c>
      <c r="AM59" s="102">
        <v>82</v>
      </c>
      <c r="AN59" s="102">
        <v>26</v>
      </c>
      <c r="AO59" s="102">
        <v>6531</v>
      </c>
      <c r="AP59" s="102">
        <v>878</v>
      </c>
      <c r="AQ59" s="102">
        <v>112</v>
      </c>
      <c r="AR59" s="102">
        <v>3632</v>
      </c>
      <c r="AS59" s="102">
        <v>1377</v>
      </c>
      <c r="AT59" s="82">
        <v>25035164</v>
      </c>
    </row>
    <row r="60" spans="1:48" x14ac:dyDescent="0.2">
      <c r="A60" s="69" t="s">
        <v>74</v>
      </c>
      <c r="B60" s="69" t="s">
        <v>13</v>
      </c>
      <c r="C60" s="102">
        <v>0</v>
      </c>
      <c r="D60" s="102">
        <v>1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4</v>
      </c>
      <c r="N60" s="102">
        <v>11</v>
      </c>
      <c r="O60" s="102">
        <v>38</v>
      </c>
      <c r="P60" s="102">
        <v>3</v>
      </c>
      <c r="Q60" s="102">
        <v>85</v>
      </c>
      <c r="R60" s="102">
        <v>105</v>
      </c>
      <c r="S60" s="102">
        <v>7</v>
      </c>
      <c r="T60" s="102">
        <v>7</v>
      </c>
      <c r="U60" s="102">
        <v>2</v>
      </c>
      <c r="V60" s="102">
        <v>0</v>
      </c>
      <c r="W60" s="102">
        <v>7</v>
      </c>
      <c r="X60" s="102">
        <v>26</v>
      </c>
      <c r="Y60" s="102">
        <v>0</v>
      </c>
      <c r="Z60" s="102">
        <v>22</v>
      </c>
      <c r="AA60" s="102">
        <v>0</v>
      </c>
      <c r="AB60" s="102">
        <v>0</v>
      </c>
      <c r="AC60" s="102">
        <v>1</v>
      </c>
      <c r="AD60" s="102">
        <v>2</v>
      </c>
      <c r="AE60" s="102">
        <v>0</v>
      </c>
      <c r="AF60" s="102">
        <v>6</v>
      </c>
      <c r="AG60" s="102">
        <v>2</v>
      </c>
      <c r="AH60" s="102">
        <v>51</v>
      </c>
      <c r="AI60" s="102">
        <v>0</v>
      </c>
      <c r="AJ60" s="102">
        <v>0</v>
      </c>
      <c r="AK60" s="102">
        <v>46</v>
      </c>
      <c r="AL60" s="102">
        <v>46</v>
      </c>
      <c r="AM60" s="102">
        <v>0</v>
      </c>
      <c r="AN60" s="102">
        <v>0</v>
      </c>
      <c r="AO60" s="102">
        <v>1</v>
      </c>
      <c r="AP60" s="102">
        <v>0</v>
      </c>
      <c r="AQ60" s="102">
        <v>0</v>
      </c>
      <c r="AR60" s="102">
        <v>6</v>
      </c>
      <c r="AS60" s="102">
        <v>0</v>
      </c>
      <c r="AT60" s="82">
        <v>82145</v>
      </c>
    </row>
    <row r="61" spans="1:48" x14ac:dyDescent="0.2">
      <c r="A61" s="69" t="s">
        <v>75</v>
      </c>
      <c r="B61" s="69" t="s">
        <v>15</v>
      </c>
      <c r="C61" s="102">
        <v>75</v>
      </c>
      <c r="D61" s="102">
        <v>10</v>
      </c>
      <c r="E61" s="102">
        <v>8</v>
      </c>
      <c r="F61" s="102">
        <v>8</v>
      </c>
      <c r="G61" s="102">
        <v>80</v>
      </c>
      <c r="H61" s="102">
        <v>46</v>
      </c>
      <c r="I61" s="102">
        <v>1</v>
      </c>
      <c r="J61" s="102">
        <v>30</v>
      </c>
      <c r="K61" s="102">
        <v>1</v>
      </c>
      <c r="L61" s="102">
        <v>21</v>
      </c>
      <c r="M61" s="102">
        <v>153</v>
      </c>
      <c r="N61" s="102">
        <v>571</v>
      </c>
      <c r="O61" s="102">
        <v>483</v>
      </c>
      <c r="P61" s="102">
        <v>23</v>
      </c>
      <c r="Q61" s="102">
        <v>1537</v>
      </c>
      <c r="R61" s="102">
        <v>937</v>
      </c>
      <c r="S61" s="102">
        <v>42</v>
      </c>
      <c r="T61" s="102">
        <v>394</v>
      </c>
      <c r="U61" s="102">
        <v>71</v>
      </c>
      <c r="V61" s="102">
        <v>8</v>
      </c>
      <c r="W61" s="102">
        <v>332</v>
      </c>
      <c r="X61" s="102">
        <v>924</v>
      </c>
      <c r="Y61" s="102">
        <v>13</v>
      </c>
      <c r="Z61" s="102">
        <v>502</v>
      </c>
      <c r="AA61" s="102">
        <v>1</v>
      </c>
      <c r="AB61" s="102">
        <v>0</v>
      </c>
      <c r="AC61" s="102">
        <v>50</v>
      </c>
      <c r="AD61" s="102">
        <v>5</v>
      </c>
      <c r="AE61" s="102">
        <v>0</v>
      </c>
      <c r="AF61" s="102">
        <v>190</v>
      </c>
      <c r="AG61" s="102">
        <v>1</v>
      </c>
      <c r="AH61" s="102">
        <v>505</v>
      </c>
      <c r="AI61" s="102">
        <v>33</v>
      </c>
      <c r="AJ61" s="102">
        <v>33</v>
      </c>
      <c r="AK61" s="102">
        <v>612</v>
      </c>
      <c r="AL61" s="102">
        <v>612</v>
      </c>
      <c r="AM61" s="102">
        <v>1</v>
      </c>
      <c r="AN61" s="102">
        <v>5</v>
      </c>
      <c r="AO61" s="102">
        <v>211</v>
      </c>
      <c r="AP61" s="102">
        <v>129</v>
      </c>
      <c r="AQ61" s="102">
        <v>2</v>
      </c>
      <c r="AR61" s="102">
        <v>227</v>
      </c>
      <c r="AS61" s="102">
        <v>34</v>
      </c>
      <c r="AT61" s="82">
        <v>413808</v>
      </c>
    </row>
    <row r="62" spans="1:48" x14ac:dyDescent="0.2">
      <c r="Z62" s="87"/>
      <c r="AG62" s="87"/>
      <c r="AO62" s="87"/>
      <c r="AS62" s="87"/>
      <c r="AT62" s="82">
        <f>SUM(AT3:AT61)</f>
        <v>68967870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101560901</v>
      </c>
      <c r="AU63" s="141" t="s">
        <v>123</v>
      </c>
      <c r="AV63" s="141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12274</v>
      </c>
      <c r="D64" s="62">
        <f t="shared" si="0"/>
        <v>4828</v>
      </c>
      <c r="E64" s="62">
        <f t="shared" si="0"/>
        <v>1002</v>
      </c>
      <c r="F64" s="62">
        <f t="shared" si="0"/>
        <v>4519</v>
      </c>
      <c r="G64" s="62">
        <f t="shared" si="0"/>
        <v>25404</v>
      </c>
      <c r="H64" s="62">
        <f t="shared" si="0"/>
        <v>9071</v>
      </c>
      <c r="I64" s="62">
        <f t="shared" si="0"/>
        <v>288</v>
      </c>
      <c r="J64" s="62">
        <f t="shared" si="0"/>
        <v>5050</v>
      </c>
      <c r="K64" s="62">
        <f t="shared" si="0"/>
        <v>1053</v>
      </c>
      <c r="L64" s="62">
        <f t="shared" si="0"/>
        <v>6572</v>
      </c>
      <c r="M64" s="62">
        <f t="shared" si="0"/>
        <v>19595</v>
      </c>
      <c r="N64" s="64">
        <f t="shared" si="0"/>
        <v>114184</v>
      </c>
      <c r="O64" s="64">
        <f t="shared" si="0"/>
        <v>104711</v>
      </c>
      <c r="P64" s="64">
        <f t="shared" si="0"/>
        <v>4172</v>
      </c>
      <c r="Q64" s="64">
        <f t="shared" si="0"/>
        <v>205523</v>
      </c>
      <c r="R64" s="64">
        <f t="shared" si="0"/>
        <v>227195</v>
      </c>
      <c r="S64" s="64">
        <f t="shared" si="0"/>
        <v>13171</v>
      </c>
      <c r="T64" s="64">
        <f t="shared" si="0"/>
        <v>58479</v>
      </c>
      <c r="U64" s="62">
        <f t="shared" si="0"/>
        <v>10023</v>
      </c>
      <c r="V64" s="62">
        <f t="shared" si="0"/>
        <v>1626</v>
      </c>
      <c r="W64" s="62">
        <f t="shared" si="0"/>
        <v>36753</v>
      </c>
      <c r="X64" s="62">
        <f t="shared" si="0"/>
        <v>73893</v>
      </c>
      <c r="Y64" s="64">
        <f t="shared" si="0"/>
        <v>2090</v>
      </c>
      <c r="Z64" s="64">
        <f t="shared" si="0"/>
        <v>52412</v>
      </c>
      <c r="AA64" s="62">
        <f t="shared" si="0"/>
        <v>446</v>
      </c>
      <c r="AB64" s="62">
        <f t="shared" si="0"/>
        <v>36</v>
      </c>
      <c r="AC64" s="62">
        <f t="shared" si="0"/>
        <v>7376</v>
      </c>
      <c r="AD64" s="62">
        <f t="shared" si="0"/>
        <v>1126</v>
      </c>
      <c r="AE64" s="62">
        <f t="shared" si="0"/>
        <v>124</v>
      </c>
      <c r="AF64" s="62">
        <f t="shared" si="0"/>
        <v>37209</v>
      </c>
      <c r="AG64" s="64">
        <f t="shared" si="0"/>
        <v>1650</v>
      </c>
      <c r="AH64" s="62">
        <f t="shared" si="0"/>
        <v>93205</v>
      </c>
      <c r="AI64" s="62"/>
      <c r="AJ64" s="62">
        <f>SUM(AJ3:AJ61)</f>
        <v>3530</v>
      </c>
      <c r="AK64" s="63"/>
      <c r="AL64" s="62">
        <f>SUM(AL3:AL61)</f>
        <v>107587</v>
      </c>
      <c r="AM64" s="62">
        <f t="shared" ref="AM64:AS64" si="1">SUM(AM3:AM61)</f>
        <v>306</v>
      </c>
      <c r="AN64" s="62">
        <f t="shared" si="1"/>
        <v>503</v>
      </c>
      <c r="AO64" s="64">
        <f t="shared" si="1"/>
        <v>28173</v>
      </c>
      <c r="AP64" s="62">
        <f t="shared" si="1"/>
        <v>8423</v>
      </c>
      <c r="AQ64" s="62">
        <f t="shared" si="1"/>
        <v>540</v>
      </c>
      <c r="AR64" s="62">
        <f t="shared" si="1"/>
        <v>15647</v>
      </c>
      <c r="AS64" s="64">
        <f t="shared" si="1"/>
        <v>4070</v>
      </c>
      <c r="AT64" s="99">
        <f>AT62/AT63</f>
        <v>0.67907894988052542</v>
      </c>
      <c r="AU64" s="141" t="s">
        <v>95</v>
      </c>
      <c r="AV64" s="141"/>
    </row>
    <row r="65" spans="1:46" ht="16" x14ac:dyDescent="0.2">
      <c r="A65" s="63"/>
      <c r="B65" s="70" t="s">
        <v>96</v>
      </c>
      <c r="C65" s="88">
        <f>C64/D64</f>
        <v>2.5422535211267605</v>
      </c>
      <c r="D65" s="76">
        <f>D64/D64</f>
        <v>1</v>
      </c>
      <c r="E65" s="88">
        <f>E64/D64</f>
        <v>0.20753935376967689</v>
      </c>
      <c r="F65" s="88">
        <f>F64/D64</f>
        <v>0.93599834299917151</v>
      </c>
      <c r="G65" s="88">
        <f>G64/H64</f>
        <v>2.8005732554293905</v>
      </c>
      <c r="H65" s="76">
        <f>H64/H64</f>
        <v>1</v>
      </c>
      <c r="I65" s="88">
        <f>I64/H64</f>
        <v>3.1749531473927901E-2</v>
      </c>
      <c r="J65" s="88">
        <f>J64/H64</f>
        <v>0.5567192150810274</v>
      </c>
      <c r="K65" s="88">
        <f>K64/M64</f>
        <v>5.3738198520030617E-2</v>
      </c>
      <c r="L65" s="88">
        <f>L64/M64</f>
        <v>0.33539168155141619</v>
      </c>
      <c r="M65" s="76">
        <f>M64/M64</f>
        <v>1</v>
      </c>
      <c r="N65" s="88">
        <f>N64/Q64</f>
        <v>0.55557772122828097</v>
      </c>
      <c r="O65" s="88">
        <f>O64/Q64</f>
        <v>0.5094855563610885</v>
      </c>
      <c r="P65" s="88">
        <f>P64/Q64</f>
        <v>2.029943120721282E-2</v>
      </c>
      <c r="Q65" s="76">
        <f>Q64/Q64</f>
        <v>1</v>
      </c>
      <c r="R65" s="88">
        <f>R64/Q64</f>
        <v>1.1054480520428371</v>
      </c>
      <c r="S65" s="88">
        <f>S64/Q64</f>
        <v>6.4085284858628966E-2</v>
      </c>
      <c r="T65" s="88">
        <f>T64/Q64</f>
        <v>0.28453749701979825</v>
      </c>
      <c r="U65" s="88">
        <f>U64/Z64</f>
        <v>0.19123483171792718</v>
      </c>
      <c r="V65" s="88">
        <f>V64/Z64</f>
        <v>3.1023429748912461E-2</v>
      </c>
      <c r="W65" s="88">
        <f>W64/Z64</f>
        <v>0.70123254216591624</v>
      </c>
      <c r="X65" s="88">
        <f>X64/Z64</f>
        <v>1.4098488895672747</v>
      </c>
      <c r="Y65" s="88">
        <f>Y64/Z64</f>
        <v>3.9876364191406548E-2</v>
      </c>
      <c r="Z65" s="76">
        <f>Z64/Z64</f>
        <v>1</v>
      </c>
      <c r="AA65" s="75">
        <f>AA64/AC64</f>
        <v>6.0466377440347073E-2</v>
      </c>
      <c r="AB65" s="75">
        <f>AB64/AC64</f>
        <v>4.8806941431670282E-3</v>
      </c>
      <c r="AC65" s="76">
        <f>AC64/AC64</f>
        <v>1</v>
      </c>
      <c r="AD65" s="75">
        <f>AD64/AC64</f>
        <v>0.15265726681127983</v>
      </c>
      <c r="AE65" s="75">
        <f>AE64/AC64</f>
        <v>1.6811279826464208E-2</v>
      </c>
      <c r="AF65" s="75">
        <f>AF64/AC64</f>
        <v>5.0446041214750545</v>
      </c>
      <c r="AG65" s="88">
        <f>AG64/AC64</f>
        <v>0.22369848156182212</v>
      </c>
      <c r="AH65" s="77">
        <f>AH64/AH64</f>
        <v>1</v>
      </c>
      <c r="AI65" s="75"/>
      <c r="AJ65" s="75">
        <f>AJ64/AH64</f>
        <v>3.7873504640308996E-2</v>
      </c>
      <c r="AK65" s="75"/>
      <c r="AL65" s="75">
        <f>AL64/AH64</f>
        <v>1.1543050265543695</v>
      </c>
      <c r="AM65" s="75">
        <f>AM64/AH64</f>
        <v>3.2830856713695618E-3</v>
      </c>
      <c r="AN65" s="75">
        <f>AN64/AH64</f>
        <v>5.3967061852904889E-3</v>
      </c>
      <c r="AO65" s="88">
        <f>AO64/AH64</f>
        <v>0.30226919156697601</v>
      </c>
      <c r="AP65" s="77">
        <f>AP64/AP64</f>
        <v>1</v>
      </c>
      <c r="AQ65" s="78">
        <f>AQ64/AP64</f>
        <v>6.4110174522141752E-2</v>
      </c>
      <c r="AR65" s="75">
        <f>AR64/AP64</f>
        <v>1.857651668051763</v>
      </c>
      <c r="AS65" s="90">
        <f>AS64/AP64</f>
        <v>0.48320075982429062</v>
      </c>
    </row>
    <row r="66" spans="1:46" x14ac:dyDescent="0.2">
      <c r="A66" s="65" t="s">
        <v>17</v>
      </c>
      <c r="B66" s="65" t="s">
        <v>94</v>
      </c>
      <c r="C66" s="66">
        <f>SUMIF(B3:B61, "Europe", C3:C61)</f>
        <v>4837</v>
      </c>
      <c r="D66" s="66">
        <f>SUMIF(B3:B61, "Europe", D3:D61)</f>
        <v>2554</v>
      </c>
      <c r="E66" s="66">
        <f>SUMIF(B3:B61, "Europe", E3:E61)</f>
        <v>266</v>
      </c>
      <c r="F66" s="66">
        <f>SUMIF(B3:B61, "Europe", F3:F61)</f>
        <v>1756</v>
      </c>
      <c r="G66" s="66">
        <f>SUMIF(B3:B61, "Europe", G3:G61)</f>
        <v>10224</v>
      </c>
      <c r="H66" s="66">
        <f>SUMIF(B3:B61, "Europe", H3:H61)</f>
        <v>3064</v>
      </c>
      <c r="I66" s="66">
        <f>SUMIF(B3:B61, "Europe", I3:I61)</f>
        <v>142</v>
      </c>
      <c r="J66" s="66">
        <f>SUMIF(B3:B61, "Europe", J3:J61)</f>
        <v>901</v>
      </c>
      <c r="K66" s="66">
        <f>SUMIF(B3:B61, "Europe", K3:K61)</f>
        <v>380</v>
      </c>
      <c r="L66" s="66">
        <f>SUMIF(B3:B61, "Europe", L3:L61)</f>
        <v>2077</v>
      </c>
      <c r="M66" s="66">
        <f>SUMIF(B3:B61, "Europe", M3:M61)</f>
        <v>9222</v>
      </c>
      <c r="N66" s="66">
        <f>SUMIF(B3:B61, "Europe", N3:N61)</f>
        <v>43990</v>
      </c>
      <c r="O66" s="66">
        <f>SUMIF(B3:B61, "Europe", O3:O61)</f>
        <v>37852</v>
      </c>
      <c r="P66" s="66">
        <f>SUMIF(B3:B61, "Europe", P3:P61)</f>
        <v>1593</v>
      </c>
      <c r="Q66" s="68">
        <f>SUMIF(B3:B61, "Europe", Q3:Q61)</f>
        <v>67202</v>
      </c>
      <c r="R66" s="66">
        <f>SUMIF(B3:B61, "Europe", R3:R61)</f>
        <v>71790</v>
      </c>
      <c r="S66" s="66">
        <f>SUMIF(B3:B61, "Europe", S3:S61)</f>
        <v>8659</v>
      </c>
      <c r="T66" s="66">
        <f>SUMIF(B3:B61, "Europe", T3:T61)</f>
        <v>27819</v>
      </c>
      <c r="U66" s="66">
        <f>SUMIF(B3:B61, "Europe", U3:U61)</f>
        <v>2440</v>
      </c>
      <c r="V66" s="66">
        <f>SUMIF(B3:B61, "Europe", V3:V61)</f>
        <v>385</v>
      </c>
      <c r="W66" s="66">
        <f>SUMIF(B3:B61, "Europe", W3:W61)</f>
        <v>11435</v>
      </c>
      <c r="X66" s="66">
        <f>SUMIF(B3:B61, "Europe", X3:X61)</f>
        <v>22651</v>
      </c>
      <c r="Y66" s="68">
        <f>SUMIF(B3:B61, "Europe", Y3:Y61)</f>
        <v>610</v>
      </c>
      <c r="Z66" s="68">
        <f>SUMIF(B3:B61, "Europe", Z3:Z61)</f>
        <v>19791</v>
      </c>
      <c r="AA66" s="66">
        <f>SUMIF(B3:B61, "Europe", AA3:AA61)</f>
        <v>92</v>
      </c>
      <c r="AB66" s="66">
        <f>SUMIF(B3:B61, "Europe", AB3:AB61)</f>
        <v>6</v>
      </c>
      <c r="AC66" s="66">
        <f>SUMIF(B3:B61, "Europe", AC3:AC61)</f>
        <v>3887</v>
      </c>
      <c r="AD66" s="66">
        <f>SUMIF(B3:B61, "Europe", AD3:AD61)</f>
        <v>758</v>
      </c>
      <c r="AE66" s="66">
        <f>SUMIF(B3:B61, "Europe", AE3:AE61)</f>
        <v>110</v>
      </c>
      <c r="AF66" s="66">
        <f>SUMIF(B3:B61, "Europe", AF3:AF61)</f>
        <v>14559</v>
      </c>
      <c r="AG66" s="68">
        <f>SUMIF(B3:B61, "Europe", AG3:AG61)</f>
        <v>1176</v>
      </c>
      <c r="AH66" s="66">
        <f>SUMIF(B3:B61, "Europe", AH3:AH61)</f>
        <v>35098</v>
      </c>
      <c r="AI66" s="66"/>
      <c r="AJ66" s="66">
        <f>SUMIF(B3:B61, "Europe", AJ3:AJ61)</f>
        <v>1535</v>
      </c>
      <c r="AK66" s="67"/>
      <c r="AL66" s="66">
        <f>SUMIF(B3:B61, "Europe", AL3:AL61)</f>
        <v>37617</v>
      </c>
      <c r="AM66" s="66">
        <f>SUMIF(B3:B61, "Europe", AM3:AM61)</f>
        <v>120</v>
      </c>
      <c r="AN66" s="66">
        <f>SUMIF(B3:B61, "Europe", AN3:AN61)</f>
        <v>409</v>
      </c>
      <c r="AO66" s="68">
        <f>SUMIF(B3:B61, "Europe", AO3:AO61)</f>
        <v>14089</v>
      </c>
      <c r="AP66" s="66">
        <f>SUMIF(B3:B61, "Europe", AP3:AP61)</f>
        <v>2621</v>
      </c>
      <c r="AQ66" s="66">
        <f>SUMIF(B3:B61, "Europe", AQ3:AQ61)</f>
        <v>323</v>
      </c>
      <c r="AR66" s="66">
        <f>SUMIF(B3:B61, "Europe", AR3:AR61)</f>
        <v>4388</v>
      </c>
      <c r="AS66" s="68">
        <f>SUMIF(B3:B61, "Europe", AS3:AS61)</f>
        <v>1446</v>
      </c>
      <c r="AT66" s="84"/>
    </row>
    <row r="67" spans="1:46" ht="16" x14ac:dyDescent="0.2">
      <c r="A67" s="69"/>
      <c r="B67" s="70" t="s">
        <v>96</v>
      </c>
      <c r="C67" s="88">
        <f>C66/D66</f>
        <v>1.89389193422083</v>
      </c>
      <c r="D67" s="76">
        <f>D66/D66</f>
        <v>1</v>
      </c>
      <c r="E67" s="88">
        <f>E66/D66</f>
        <v>0.10415035238841033</v>
      </c>
      <c r="F67" s="88">
        <f>F66/D66</f>
        <v>0.68754894283476897</v>
      </c>
      <c r="G67" s="88">
        <f>G66/H66</f>
        <v>3.3368146214099217</v>
      </c>
      <c r="H67" s="76">
        <f>H66/H66</f>
        <v>1</v>
      </c>
      <c r="I67" s="88">
        <f>I66/H66</f>
        <v>4.6344647519582248E-2</v>
      </c>
      <c r="J67" s="88">
        <f>J66/H66</f>
        <v>0.29406005221932113</v>
      </c>
      <c r="K67" s="88">
        <f>K66/M66</f>
        <v>4.1205812188245497E-2</v>
      </c>
      <c r="L67" s="88">
        <f>L66/M66</f>
        <v>0.22522229451312079</v>
      </c>
      <c r="M67" s="76">
        <f>M66/M66</f>
        <v>1</v>
      </c>
      <c r="N67" s="88">
        <f>N66/Q66</f>
        <v>0.65459361328531884</v>
      </c>
      <c r="O67" s="88">
        <f>O66/Q66</f>
        <v>0.56325704592125236</v>
      </c>
      <c r="P67" s="88">
        <f>P66/Q66</f>
        <v>2.3704651647272403E-2</v>
      </c>
      <c r="Q67" s="76">
        <f>Q66/Q66</f>
        <v>1</v>
      </c>
      <c r="R67" s="88">
        <f>R66/Q66</f>
        <v>1.0682717776256658</v>
      </c>
      <c r="S67" s="88">
        <f>S66/Q66</f>
        <v>0.12885033183536204</v>
      </c>
      <c r="T67" s="88">
        <f>T66/Q66</f>
        <v>0.41396089402101127</v>
      </c>
      <c r="U67" s="88">
        <f>U66/Z66</f>
        <v>0.12328836339750392</v>
      </c>
      <c r="V67" s="88">
        <f>V66/Z66</f>
        <v>1.9453286847556969E-2</v>
      </c>
      <c r="W67" s="88">
        <f>W66/Z66</f>
        <v>0.57778788338133491</v>
      </c>
      <c r="X67" s="88">
        <f>X66/Z66</f>
        <v>1.144510130867566</v>
      </c>
      <c r="Y67" s="88">
        <f>Y66/Z66</f>
        <v>3.0822090849375979E-2</v>
      </c>
      <c r="Z67" s="76">
        <f>Z66/Z66</f>
        <v>1</v>
      </c>
      <c r="AA67" s="75">
        <f>AA66/AC66</f>
        <v>2.3668639053254437E-2</v>
      </c>
      <c r="AB67" s="75">
        <f>AB66/AC66</f>
        <v>1.5436068947774634E-3</v>
      </c>
      <c r="AC67" s="76">
        <f>AC66/AC66</f>
        <v>1</v>
      </c>
      <c r="AD67" s="75">
        <f>AD66/AC66</f>
        <v>0.19500900437355287</v>
      </c>
      <c r="AE67" s="75">
        <f>AE66/AC66</f>
        <v>2.8299459737586827E-2</v>
      </c>
      <c r="AF67" s="75">
        <f>AF66/AC66</f>
        <v>3.7455621301775146</v>
      </c>
      <c r="AG67" s="88">
        <f>AG66/AC66</f>
        <v>0.30254695137638282</v>
      </c>
      <c r="AH67" s="77">
        <f>AH66/AH66</f>
        <v>1</v>
      </c>
      <c r="AI67" s="75"/>
      <c r="AJ67" s="75">
        <f>AJ66/AH66</f>
        <v>4.3734685737079039E-2</v>
      </c>
      <c r="AK67" s="75"/>
      <c r="AL67" s="75">
        <f>AL66/AH66</f>
        <v>1.0717704712519232</v>
      </c>
      <c r="AM67" s="75">
        <f>AM66/AH66</f>
        <v>3.4189982335175793E-3</v>
      </c>
      <c r="AN67" s="75">
        <f>AN66/AH66</f>
        <v>1.165308564590575E-2</v>
      </c>
      <c r="AO67" s="88">
        <f>AO66/AH66</f>
        <v>0.4014188842669098</v>
      </c>
      <c r="AP67" s="80">
        <f>AP66/AP66</f>
        <v>1</v>
      </c>
      <c r="AQ67" s="81">
        <f>AQ66/AP66</f>
        <v>0.12323540633346051</v>
      </c>
      <c r="AR67" s="79">
        <f>AR66/AP66</f>
        <v>1.6741701640595192</v>
      </c>
      <c r="AS67" s="91">
        <f>AS66/AP66</f>
        <v>0.5516978252575353</v>
      </c>
      <c r="AT67" s="84"/>
    </row>
    <row r="68" spans="1:46" x14ac:dyDescent="0.2">
      <c r="A68" s="65" t="s">
        <v>22</v>
      </c>
      <c r="B68" s="65" t="s">
        <v>94</v>
      </c>
      <c r="C68" s="66">
        <f>SUMIF(B3:B61, "North America", C3:C61)</f>
        <v>4384</v>
      </c>
      <c r="D68" s="66">
        <f>SUMIF(B3:B61, "North America", D3:D61)</f>
        <v>1189</v>
      </c>
      <c r="E68" s="66">
        <f>SUMIF(B3:B61, "North America", E3:E61)</f>
        <v>480</v>
      </c>
      <c r="F68" s="66">
        <f>SUMIF(B3:B61, "North America", F3:F61)</f>
        <v>1619</v>
      </c>
      <c r="G68" s="66">
        <f>SUMIF(B3:B61, "North America", G3:G61)</f>
        <v>7764</v>
      </c>
      <c r="H68" s="66">
        <f>SUMIF(B3:B61, "North America", H3:H61)</f>
        <v>2940</v>
      </c>
      <c r="I68" s="66">
        <f>SUMIF(B3:B61, "North America", I3:I61)</f>
        <v>65</v>
      </c>
      <c r="J68" s="66">
        <f>SUMIF(B3:B61, "North America", J3:J61)</f>
        <v>2053</v>
      </c>
      <c r="K68" s="66">
        <f>SUMIF(B3:B61, "North America", K3:K61)</f>
        <v>395</v>
      </c>
      <c r="L68" s="66">
        <f>SUMIF(B3:B61, "North America", L3:L61)</f>
        <v>2400</v>
      </c>
      <c r="M68" s="66">
        <f>SUMIF(B3:B61, "North America", M3:M61)</f>
        <v>4592</v>
      </c>
      <c r="N68" s="66">
        <f>SUMIF(B3:B61, "North America", N3:N61)</f>
        <v>38854</v>
      </c>
      <c r="O68" s="66">
        <f>SUMIF(B3:B61, "North America", O3:O61)</f>
        <v>45409</v>
      </c>
      <c r="P68" s="66">
        <f>SUMIF(B3:B61, "North America", P3:P61)</f>
        <v>1607</v>
      </c>
      <c r="Q68" s="66">
        <f>SUMIF(B3:B61, "North America", Q3:Q61)</f>
        <v>64029</v>
      </c>
      <c r="R68" s="66">
        <f>SUMIF(B3:B61, "North America", R3:R61)</f>
        <v>98544</v>
      </c>
      <c r="S68" s="66">
        <f>SUMIF(B3:B61, "North America", S3:S61)</f>
        <v>3391</v>
      </c>
      <c r="T68" s="66">
        <f>SUMIF(B3:B61, "North America", T3:T61)</f>
        <v>16844</v>
      </c>
      <c r="U68" s="66">
        <f>SUMIF(B3:B61, "North America", U3:U61)</f>
        <v>4532</v>
      </c>
      <c r="V68" s="66">
        <f>SUMIF(B3:B61, "North America", V3:V61)</f>
        <v>620</v>
      </c>
      <c r="W68" s="66">
        <f>SUMIF(B3:B61, "North America", W3:W61)</f>
        <v>10963</v>
      </c>
      <c r="X68" s="66">
        <f>SUMIF(B3:B61, "North America", X3:X61)</f>
        <v>18934</v>
      </c>
      <c r="Y68" s="68">
        <f>SUMIF(B3:B61, "North America", Y3:Y61)</f>
        <v>982</v>
      </c>
      <c r="Z68" s="68">
        <f>SUMIF(B3:B61, "North America", Z3:Z61)</f>
        <v>18363</v>
      </c>
      <c r="AA68" s="66">
        <f>SUMIF(B3:B61, "North America", AA3:AA61)</f>
        <v>260</v>
      </c>
      <c r="AB68" s="66">
        <f>SUMIF(B3:B61, "North America", AB3:AB61)</f>
        <v>19</v>
      </c>
      <c r="AC68" s="66">
        <f>SUMIF(B3:B61, "North America", AC3:AC61)</f>
        <v>1240</v>
      </c>
      <c r="AD68" s="66">
        <f>SUMIF(B3:B61, "North America", AD3:AD61)</f>
        <v>198</v>
      </c>
      <c r="AE68" s="66">
        <f>SUMIF(B3:B61, "North America", AE3:AE61)</f>
        <v>3</v>
      </c>
      <c r="AF68" s="66">
        <f>SUMIF(B3:B61, "North America", AF3:AF61)</f>
        <v>10084</v>
      </c>
      <c r="AG68" s="68">
        <f>SUMIF(B3:B61, "North America", AG3:AG61)</f>
        <v>214</v>
      </c>
      <c r="AH68" s="66">
        <f>SUMIF(B3:B61, "North America", AH3:AH61)</f>
        <v>26245</v>
      </c>
      <c r="AI68" s="66"/>
      <c r="AJ68" s="66">
        <f>SUMIF(B3:B61, "North America", AJ3:AJ61)</f>
        <v>764</v>
      </c>
      <c r="AK68" s="67"/>
      <c r="AL68" s="66">
        <f>SUMIF(B3:B61, "North America", AL3:AL61)</f>
        <v>37012</v>
      </c>
      <c r="AM68" s="66">
        <f>SUMIF(B3:B61, "North America", AM3:AM61)</f>
        <v>103</v>
      </c>
      <c r="AN68" s="66">
        <f>SUMIF(B3:B61, "North America", AN3:AN61)</f>
        <v>34</v>
      </c>
      <c r="AO68" s="68">
        <f>SUMIF(B3:B61, "North America", AO3:AO61)</f>
        <v>7009</v>
      </c>
      <c r="AP68" s="66">
        <f>SUMIF(B3:B61, "North America", AP3:AP61)</f>
        <v>1096</v>
      </c>
      <c r="AQ68" s="66">
        <f>SUMIF(B3:B61, "North America", AQ3:AQ61)</f>
        <v>117</v>
      </c>
      <c r="AR68" s="66">
        <f>SUMIF(B3:B61, "North America", AR3:AR61)</f>
        <v>4199</v>
      </c>
      <c r="AS68" s="68">
        <f>SUMIF(B3:B61, "North America", AS3:AS61)</f>
        <v>1518</v>
      </c>
      <c r="AT68" s="84"/>
    </row>
    <row r="69" spans="1:46" ht="16" x14ac:dyDescent="0.2">
      <c r="A69" s="69"/>
      <c r="B69" s="70" t="s">
        <v>96</v>
      </c>
      <c r="C69" s="88">
        <f>C68/D68</f>
        <v>3.6871320437342305</v>
      </c>
      <c r="D69" s="76">
        <f>D68/D68</f>
        <v>1</v>
      </c>
      <c r="E69" s="88">
        <f>E68/D68</f>
        <v>0.40370058873002523</v>
      </c>
      <c r="F69" s="88">
        <f>F68/D68</f>
        <v>1.3616484440706476</v>
      </c>
      <c r="G69" s="88">
        <f>G68/H68</f>
        <v>2.6408163265306124</v>
      </c>
      <c r="H69" s="76">
        <f>H68/H68</f>
        <v>1</v>
      </c>
      <c r="I69" s="88">
        <f>I68/H68</f>
        <v>2.2108843537414966E-2</v>
      </c>
      <c r="J69" s="88">
        <f>J68/H68</f>
        <v>0.69829931972789117</v>
      </c>
      <c r="K69" s="88">
        <f>K68/M68</f>
        <v>8.6019163763066203E-2</v>
      </c>
      <c r="L69" s="88">
        <f>L68/M68</f>
        <v>0.52264808362369342</v>
      </c>
      <c r="M69" s="76">
        <f>M68/M68</f>
        <v>1</v>
      </c>
      <c r="N69" s="88">
        <f>N68/Q68</f>
        <v>0.60681878523793908</v>
      </c>
      <c r="O69" s="88">
        <f>O68/Q68</f>
        <v>0.70919427134579649</v>
      </c>
      <c r="P69" s="88">
        <f>P68/Q68</f>
        <v>2.5098002467631855E-2</v>
      </c>
      <c r="Q69" s="76">
        <f>Q68/Q68</f>
        <v>1</v>
      </c>
      <c r="R69" s="88">
        <f>R68/Q68</f>
        <v>1.5390526167830203</v>
      </c>
      <c r="S69" s="88">
        <f>S68/Q68</f>
        <v>5.2960377329022784E-2</v>
      </c>
      <c r="T69" s="88">
        <f>T68/Q68</f>
        <v>0.2630682971778413</v>
      </c>
      <c r="U69" s="88">
        <f>U68/Z68</f>
        <v>0.24680063170505909</v>
      </c>
      <c r="V69" s="88">
        <f>V68/Z68</f>
        <v>3.3763546261504108E-2</v>
      </c>
      <c r="W69" s="88">
        <f>W68/Z68</f>
        <v>0.59701573816914444</v>
      </c>
      <c r="X69" s="88">
        <f>X68/Z68</f>
        <v>1.0310951369601917</v>
      </c>
      <c r="Y69" s="88">
        <f>Y68/Z68</f>
        <v>5.3477100691608125E-2</v>
      </c>
      <c r="Z69" s="76">
        <f>Z68/Z68</f>
        <v>1</v>
      </c>
      <c r="AA69" s="75">
        <f>AA68/AC68</f>
        <v>0.20967741935483872</v>
      </c>
      <c r="AB69" s="75">
        <f>AB68/AC68</f>
        <v>1.532258064516129E-2</v>
      </c>
      <c r="AC69" s="76">
        <f>AC68/AC68</f>
        <v>1</v>
      </c>
      <c r="AD69" s="75">
        <f>AD68/AC68</f>
        <v>0.1596774193548387</v>
      </c>
      <c r="AE69" s="75">
        <f>AE68/AC68</f>
        <v>2.4193548387096775E-3</v>
      </c>
      <c r="AF69" s="75">
        <f>AF68/AC68</f>
        <v>8.1322580645161295</v>
      </c>
      <c r="AG69" s="88">
        <f>AG68/AC68</f>
        <v>0.17258064516129032</v>
      </c>
      <c r="AH69" s="77">
        <f>AH68/AH68</f>
        <v>1</v>
      </c>
      <c r="AI69" s="75"/>
      <c r="AJ69" s="75">
        <f>AJ68/AH68</f>
        <v>2.9110306725090494E-2</v>
      </c>
      <c r="AK69" s="75"/>
      <c r="AL69" s="75">
        <f>AL68/AH68</f>
        <v>1.4102495713469232</v>
      </c>
      <c r="AM69" s="75">
        <f>AM68/AH68</f>
        <v>3.9245570584873308E-3</v>
      </c>
      <c r="AN69" s="75">
        <f>AN68/AH68</f>
        <v>1.2954848542579538E-3</v>
      </c>
      <c r="AO69" s="88">
        <f>AO68/AH68</f>
        <v>0.26706039245570584</v>
      </c>
      <c r="AP69" s="80">
        <f>AP68/AP68</f>
        <v>1</v>
      </c>
      <c r="AQ69" s="81">
        <f>AQ68/AP68</f>
        <v>0.10675182481751824</v>
      </c>
      <c r="AR69" s="79">
        <f>AR68/AP68</f>
        <v>3.8312043795620436</v>
      </c>
      <c r="AS69" s="91">
        <f>AS68/AP68</f>
        <v>1.385036496350365</v>
      </c>
      <c r="AT69" s="84"/>
    </row>
    <row r="70" spans="1:46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54</v>
      </c>
      <c r="E70" s="66">
        <f>SUMIF(B3:B61, "South America", E3:E61)</f>
        <v>30</v>
      </c>
      <c r="F70" s="66">
        <f>SUMIF(B3:B61, "South America", F3:F61)</f>
        <v>112</v>
      </c>
      <c r="G70" s="66">
        <f>SUMIF(B3:B61, "South America", G3:G61)</f>
        <v>600</v>
      </c>
      <c r="H70" s="66">
        <f>SUMIF(B3:B61, "South America", H3:H61)</f>
        <v>226</v>
      </c>
      <c r="I70" s="66">
        <f>SUMIF(B3:B61, "South America", I3:I61)</f>
        <v>8</v>
      </c>
      <c r="J70" s="66">
        <f>SUMIF(B3:B61, "South America", J3:J61)</f>
        <v>75</v>
      </c>
      <c r="K70" s="66">
        <f>SUMIF(B3:B61, "South America", K3:K61)</f>
        <v>79</v>
      </c>
      <c r="L70" s="66">
        <f>SUMIF(B3:B61, "South America", L3:L61)</f>
        <v>145</v>
      </c>
      <c r="M70" s="66">
        <f>SUMIF(B3:B61, "South America", M3:M61)</f>
        <v>733</v>
      </c>
      <c r="N70" s="66">
        <f>SUMIF(B3:B61, "South America", N3:N61)</f>
        <v>3144</v>
      </c>
      <c r="O70" s="66">
        <f>SUMIF(B3:B61, "South America", O3:O61)</f>
        <v>1590</v>
      </c>
      <c r="P70" s="66">
        <f>SUMIF(B3:B61, "South America", P3:P61)</f>
        <v>104</v>
      </c>
      <c r="Q70" s="66">
        <f>SUMIF(B3:B61, "South America", Q3:Q61)</f>
        <v>7217</v>
      </c>
      <c r="R70" s="66">
        <f>SUMIF(B3:B61, "South America", R3:R61)</f>
        <v>7026</v>
      </c>
      <c r="S70" s="66">
        <f>SUMIF(B3:B61, "South America", S3:S61)</f>
        <v>156</v>
      </c>
      <c r="T70" s="66">
        <f>SUMIF(B3:B61, "South America", T3:T61)</f>
        <v>1897</v>
      </c>
      <c r="U70" s="66">
        <f>SUMIF(B3:B61, "South America", U3:U61)</f>
        <v>191</v>
      </c>
      <c r="V70" s="66">
        <f>SUMIF(B3:B61, "South America", V3:V61)</f>
        <v>26</v>
      </c>
      <c r="W70" s="66">
        <f>SUMIF(B3:B61, "South America", W3:W61)</f>
        <v>1554</v>
      </c>
      <c r="X70" s="66">
        <f>SUMIF(B3:B61, "South America", X3:X61)</f>
        <v>2906</v>
      </c>
      <c r="Y70" s="68">
        <f>SUMIF(B3:B61, "South America", Y3:Y61)</f>
        <v>55</v>
      </c>
      <c r="Z70" s="68">
        <f>SUMIF(B3:B61, "South America", Z3:Z61)</f>
        <v>2158</v>
      </c>
      <c r="AA70" s="66">
        <f>SUMIF(B3:B61, "South America", AA3:AA61)</f>
        <v>7</v>
      </c>
      <c r="AB70" s="66">
        <f>SUMIF(B3:B61, "South America", AB3:AB61)</f>
        <v>0</v>
      </c>
      <c r="AC70" s="66">
        <f>SUMIF(B3:B61, "South America", AC3:AC61)</f>
        <v>213</v>
      </c>
      <c r="AD70" s="66">
        <f>SUMIF(B3:B61, "South America", AD3:AD61)</f>
        <v>54</v>
      </c>
      <c r="AE70" s="66">
        <f>SUMIF(B3:B61, "South America", AE3:AE61)</f>
        <v>2</v>
      </c>
      <c r="AF70" s="66">
        <f>SUMIF(B3:B61, "South America", AF3:AF61)</f>
        <v>1345</v>
      </c>
      <c r="AG70" s="68">
        <f>SUMIF(B3:B61, "South America", AG3:AG61)</f>
        <v>114</v>
      </c>
      <c r="AH70" s="66">
        <f>SUMIF(B3:B61, "South America", AH3:AH61)</f>
        <v>3947</v>
      </c>
      <c r="AI70" s="66"/>
      <c r="AJ70" s="66">
        <f>SUMIF(B3:B61, "South America", AJ3:AJ61)</f>
        <v>254</v>
      </c>
      <c r="AK70" s="67"/>
      <c r="AL70" s="66">
        <f>SUMIF(B3:B61, "South America", AL3:AL61)</f>
        <v>4234</v>
      </c>
      <c r="AM70" s="66">
        <f>SUMIF(B3:B61, "South America", AM3:AM61)</f>
        <v>19</v>
      </c>
      <c r="AN70" s="66">
        <f>SUMIF(B3:B61, "South America", AN3:AN61)</f>
        <v>9</v>
      </c>
      <c r="AO70" s="68">
        <f>SUMIF(B3:B61, "South America", AO3:AO61)</f>
        <v>957</v>
      </c>
      <c r="AP70" s="66">
        <f>SUMIF(B3:B61, "South America", AP3:AP61)</f>
        <v>532</v>
      </c>
      <c r="AQ70" s="66">
        <f>SUMIF(B3:B61, "South America", AQ3:AQ61)</f>
        <v>13</v>
      </c>
      <c r="AR70" s="66">
        <f>SUMIF(B3:B61, "South America", AR3:AR61)</f>
        <v>946</v>
      </c>
      <c r="AS70" s="68">
        <f>SUMIF(B3:B61, "South America", AS3:AS61)</f>
        <v>118</v>
      </c>
      <c r="AT70" s="84"/>
    </row>
    <row r="71" spans="1:46" ht="16" x14ac:dyDescent="0.2">
      <c r="A71" s="63"/>
      <c r="B71" s="70" t="s">
        <v>96</v>
      </c>
      <c r="C71" s="88">
        <f>C70/D70</f>
        <v>3.5</v>
      </c>
      <c r="D71" s="76">
        <f>D70/D70</f>
        <v>1</v>
      </c>
      <c r="E71" s="88">
        <f>E70/D70</f>
        <v>0.55555555555555558</v>
      </c>
      <c r="F71" s="88">
        <f>F70/D70</f>
        <v>2.074074074074074</v>
      </c>
      <c r="G71" s="88">
        <f>G70/H70</f>
        <v>2.6548672566371683</v>
      </c>
      <c r="H71" s="76">
        <f>H70/H70</f>
        <v>1</v>
      </c>
      <c r="I71" s="88">
        <f>I70/H70</f>
        <v>3.5398230088495575E-2</v>
      </c>
      <c r="J71" s="88">
        <f>J70/H70</f>
        <v>0.33185840707964603</v>
      </c>
      <c r="K71" s="88">
        <f>K70/M70</f>
        <v>0.1077762619372442</v>
      </c>
      <c r="L71" s="88">
        <f>L70/M70</f>
        <v>0.19781718963165076</v>
      </c>
      <c r="M71" s="76">
        <f>M70/M70</f>
        <v>1</v>
      </c>
      <c r="N71" s="88">
        <f>N70/Q70</f>
        <v>0.43563807676319799</v>
      </c>
      <c r="O71" s="88">
        <f>O70/Q70</f>
        <v>0.22031314950810585</v>
      </c>
      <c r="P71" s="88">
        <f>P70/Q70</f>
        <v>1.4410419842039628E-2</v>
      </c>
      <c r="Q71" s="76">
        <f>Q70/Q70</f>
        <v>1</v>
      </c>
      <c r="R71" s="88">
        <f>R70/Q70</f>
        <v>0.97353470971317724</v>
      </c>
      <c r="S71" s="88">
        <f>S70/Q70</f>
        <v>2.1615629763059443E-2</v>
      </c>
      <c r="T71" s="88">
        <f>T70/Q70</f>
        <v>0.26285160038797284</v>
      </c>
      <c r="U71" s="88">
        <f>U70/Z70</f>
        <v>8.8507877664504173E-2</v>
      </c>
      <c r="V71" s="88">
        <f>V70/Z70</f>
        <v>1.2048192771084338E-2</v>
      </c>
      <c r="W71" s="88">
        <f>W70/Z70</f>
        <v>0.72011121408711776</v>
      </c>
      <c r="X71" s="88">
        <f>X70/Z70</f>
        <v>1.3466172381835033</v>
      </c>
      <c r="Y71" s="88">
        <f>Y70/Z70</f>
        <v>2.5486561631139944E-2</v>
      </c>
      <c r="Z71" s="76">
        <f>Z70/Z70</f>
        <v>1</v>
      </c>
      <c r="AA71" s="75">
        <f>AA70/AC70</f>
        <v>3.2863849765258218E-2</v>
      </c>
      <c r="AB71" s="75">
        <f>AB70/AC70</f>
        <v>0</v>
      </c>
      <c r="AC71" s="76">
        <f>AC70/AC70</f>
        <v>1</v>
      </c>
      <c r="AD71" s="75">
        <f>AD70/AC70</f>
        <v>0.25352112676056338</v>
      </c>
      <c r="AE71" s="75">
        <f>AE70/AC70</f>
        <v>9.3896713615023476E-3</v>
      </c>
      <c r="AF71" s="75">
        <f>AF70/AC70</f>
        <v>6.314553990610329</v>
      </c>
      <c r="AG71" s="88">
        <f>AG70/AC70</f>
        <v>0.53521126760563376</v>
      </c>
      <c r="AH71" s="77">
        <f>AH70/AH70</f>
        <v>1</v>
      </c>
      <c r="AI71" s="75"/>
      <c r="AJ71" s="75">
        <f>AJ70/AH70</f>
        <v>6.4352672916138845E-2</v>
      </c>
      <c r="AK71" s="75"/>
      <c r="AL71" s="75">
        <f>AL70/AH70</f>
        <v>1.0727134532556373</v>
      </c>
      <c r="AM71" s="75">
        <f>AM70/AH70</f>
        <v>4.813782619711173E-3</v>
      </c>
      <c r="AN71" s="75">
        <f>AN70/AH70</f>
        <v>2.2802128198631871E-3</v>
      </c>
      <c r="AO71" s="88">
        <f>AO70/AH70</f>
        <v>0.24246262984545225</v>
      </c>
      <c r="AP71" s="80">
        <f>AP70/AP70</f>
        <v>1</v>
      </c>
      <c r="AQ71" s="81">
        <f>AQ70/AP70</f>
        <v>2.4436090225563908E-2</v>
      </c>
      <c r="AR71" s="79">
        <f>AR70/AP70</f>
        <v>1.7781954887218046</v>
      </c>
      <c r="AS71" s="91">
        <f>AS70/AP70</f>
        <v>0.22180451127819548</v>
      </c>
    </row>
    <row r="72" spans="1:46" x14ac:dyDescent="0.2">
      <c r="A72" s="65" t="s">
        <v>15</v>
      </c>
      <c r="B72" s="65" t="s">
        <v>94</v>
      </c>
      <c r="C72" s="66">
        <f>SUMIF(B3:B61, "Asia &amp; Pacific", C3:C61)</f>
        <v>2742</v>
      </c>
      <c r="D72" s="66">
        <f>SUMIF(B3:B61, "Asia &amp; Pacific", D3:D61)</f>
        <v>968</v>
      </c>
      <c r="E72" s="66">
        <f>SUMIF(B3:B61, "Asia &amp; Pacific", E3:E61)</f>
        <v>212</v>
      </c>
      <c r="F72" s="66">
        <f>SUMIF(B3:B61, "Asia &amp; Pacific", F3:F61)</f>
        <v>976</v>
      </c>
      <c r="G72" s="66">
        <f>SUMIF(B3:B61, "Asia &amp; Pacific", G3:G61)</f>
        <v>6412</v>
      </c>
      <c r="H72" s="66">
        <f>SUMIF(B3:B61, "Asia &amp; Pacific", H3:H61)</f>
        <v>2715</v>
      </c>
      <c r="I72" s="66">
        <f>SUMIF(B3:B61, "Asia &amp; Pacific", I3:I61)</f>
        <v>71</v>
      </c>
      <c r="J72" s="66">
        <f>SUMIF(B3:B61, "Asia &amp; Pacific", J3:J61)</f>
        <v>1948</v>
      </c>
      <c r="K72" s="66">
        <f>SUMIF(B3:B61, "Asia &amp; Pacific", K3:K61)</f>
        <v>190</v>
      </c>
      <c r="L72" s="66">
        <f>SUMIF(B3:B61, "Asia &amp; Pacific", L3:L61)</f>
        <v>1895</v>
      </c>
      <c r="M72" s="66">
        <f>SUMIF(B3:B61, "Asia &amp; Pacific", M3:M61)</f>
        <v>4818</v>
      </c>
      <c r="N72" s="66">
        <f>SUMIF(B3:B61, "Asia &amp; Pacific", N3:N61)</f>
        <v>25899</v>
      </c>
      <c r="O72" s="66">
        <f>SUMIF(B3:B61, "Asia &amp; Pacific", O3:O61)</f>
        <v>19128</v>
      </c>
      <c r="P72" s="66">
        <f>SUMIF(B3:B61, "Asia &amp; Pacific", P3:P61)</f>
        <v>825</v>
      </c>
      <c r="Q72" s="66">
        <f>SUMIF(B3:B61, "Asia &amp; Pacific", Q3:Q61)</f>
        <v>63269</v>
      </c>
      <c r="R72" s="66">
        <f>SUMIF(B3:B61, "Asia &amp; Pacific", R3:R61)</f>
        <v>47649</v>
      </c>
      <c r="S72" s="66">
        <f>SUMIF(B3:B61, "Asia &amp; Pacific", S3:S61)</f>
        <v>915</v>
      </c>
      <c r="T72" s="66">
        <f>SUMIF(B3:B61, "Asia &amp; Pacific", T3:T61)</f>
        <v>11187</v>
      </c>
      <c r="U72" s="66">
        <f>SUMIF(B3:B61, "Asia &amp; Pacific", U3:U61)</f>
        <v>2777</v>
      </c>
      <c r="V72" s="66">
        <f>SUMIF(B3:B61, "Asia &amp; Pacific", V3:V61)</f>
        <v>562</v>
      </c>
      <c r="W72" s="66">
        <f>SUMIF(B3:B61, "Asia &amp; Pacific", W3:W61)</f>
        <v>12308</v>
      </c>
      <c r="X72" s="66">
        <f>SUMIF(B3:B61, "Asia &amp; Pacific", X3:X61)</f>
        <v>27907</v>
      </c>
      <c r="Y72" s="68">
        <f>SUMIF(B3:B61, "Asia &amp; Pacific", Y3:Y61)</f>
        <v>428</v>
      </c>
      <c r="Z72" s="68">
        <f>SUMIF(B3:B61, "Asia &amp; Pacific", Z3:Z61)</f>
        <v>11254</v>
      </c>
      <c r="AA72" s="66">
        <f>SUMIF(B3:B61, "Asia &amp; Pacific", AA3:AA61)</f>
        <v>86</v>
      </c>
      <c r="AB72" s="66">
        <f>SUMIF(B3:B61, "Asia &amp; Pacific", AB3:AB61)</f>
        <v>11</v>
      </c>
      <c r="AC72" s="66">
        <f>SUMIF(B3:B61, "Asia &amp; Pacific", AC3:AC61)</f>
        <v>1880</v>
      </c>
      <c r="AD72" s="66">
        <f>SUMIF(B3:B61, "Asia &amp; Pacific", AD3:AD61)</f>
        <v>96</v>
      </c>
      <c r="AE72" s="66">
        <f>SUMIF(B3:B61, "Asia &amp; Pacific", AE3:AE61)</f>
        <v>3</v>
      </c>
      <c r="AF72" s="66">
        <f>SUMIF(B3:B61, "Asia &amp; Pacific", AF3:AF61)</f>
        <v>10645</v>
      </c>
      <c r="AG72" s="68">
        <f>SUMIF(B3:B61, "Asia &amp; Pacific", AG3:AG61)</f>
        <v>128</v>
      </c>
      <c r="AH72" s="66">
        <f>SUMIF(B3:B61, "Asia &amp; Pacific", AH3:AH61)</f>
        <v>25628</v>
      </c>
      <c r="AI72" s="66"/>
      <c r="AJ72" s="66">
        <f>SUMIF(B3:B61, "Asia &amp; Pacific", AJ3:AJ61)</f>
        <v>902</v>
      </c>
      <c r="AK72" s="67"/>
      <c r="AL72" s="66">
        <f>SUMIF(B3:B61, "Asia &amp; Pacific", AL3:AL61)</f>
        <v>27162</v>
      </c>
      <c r="AM72" s="66">
        <f>SUMIF(B3:B61, "Asia &amp; Pacific", AM3:AM61)</f>
        <v>45</v>
      </c>
      <c r="AN72" s="66">
        <f>SUMIF(B3:B61, "Asia &amp; Pacific", AN3:AN61)</f>
        <v>51</v>
      </c>
      <c r="AO72" s="68">
        <f>SUMIF(B3:B61, "Asia &amp; Pacific", AO3:AO61)</f>
        <v>5596</v>
      </c>
      <c r="AP72" s="66">
        <f>SUMIF(B3:B61, "Asia &amp; Pacific", AP3:AP61)</f>
        <v>3939</v>
      </c>
      <c r="AQ72" s="66">
        <f>SUMIF(B3:B61, "Asia &amp; Pacific", AQ3:AQ61)</f>
        <v>77</v>
      </c>
      <c r="AR72" s="66">
        <f>SUMIF(B3:B61, "Asia &amp; Pacific", AR3:AR61)</f>
        <v>5782</v>
      </c>
      <c r="AS72" s="68">
        <f>SUMIF(B3:B61, "Asia &amp; Pacific", AS3:AS61)</f>
        <v>828</v>
      </c>
    </row>
    <row r="73" spans="1:46" ht="16" x14ac:dyDescent="0.2">
      <c r="A73" s="63"/>
      <c r="B73" s="70" t="s">
        <v>96</v>
      </c>
      <c r="C73" s="88">
        <f>C72/D72</f>
        <v>2.8326446280991737</v>
      </c>
      <c r="D73" s="76">
        <f>D72/D72</f>
        <v>1</v>
      </c>
      <c r="E73" s="88">
        <f>E72/D72</f>
        <v>0.21900826446280991</v>
      </c>
      <c r="F73" s="88">
        <f>F72/D72</f>
        <v>1.0082644628099173</v>
      </c>
      <c r="G73" s="88">
        <f>G72/H72</f>
        <v>2.3616942909760588</v>
      </c>
      <c r="H73" s="76">
        <f>H72/H72</f>
        <v>1</v>
      </c>
      <c r="I73" s="88">
        <f>I72/H72</f>
        <v>2.6151012891344382E-2</v>
      </c>
      <c r="J73" s="88">
        <f>J72/H72</f>
        <v>0.71749539594843459</v>
      </c>
      <c r="K73" s="88">
        <f>K72/M72</f>
        <v>3.9435450394354504E-2</v>
      </c>
      <c r="L73" s="88">
        <f>L72/M72</f>
        <v>0.39331672893316727</v>
      </c>
      <c r="M73" s="76">
        <f>M72/M72</f>
        <v>1</v>
      </c>
      <c r="N73" s="88">
        <f>N72/Q72</f>
        <v>0.40934738971692297</v>
      </c>
      <c r="O73" s="88">
        <f>O72/Q72</f>
        <v>0.30232815438840505</v>
      </c>
      <c r="P73" s="88">
        <f>P72/Q72</f>
        <v>1.3039561238521234E-2</v>
      </c>
      <c r="Q73" s="76">
        <f>Q72/Q72</f>
        <v>1</v>
      </c>
      <c r="R73" s="88">
        <f>R72/Q72</f>
        <v>0.75311764055066466</v>
      </c>
      <c r="S73" s="88">
        <f>S72/Q72</f>
        <v>1.4462058828178097E-2</v>
      </c>
      <c r="T73" s="88">
        <f>T72/Q72</f>
        <v>0.17681645039434793</v>
      </c>
      <c r="U73" s="88">
        <f>U72/Z72</f>
        <v>0.24675670872578639</v>
      </c>
      <c r="V73" s="88">
        <f>V72/Z72</f>
        <v>4.9937799893371243E-2</v>
      </c>
      <c r="W73" s="88">
        <f>W72/Z72</f>
        <v>1.0936555891238671</v>
      </c>
      <c r="X73" s="88">
        <f>X72/Z72</f>
        <v>2.4797405366980629</v>
      </c>
      <c r="Y73" s="88">
        <f>Y72/Z72</f>
        <v>3.8030922338724009E-2</v>
      </c>
      <c r="Z73" s="76">
        <f>Z72/Z72</f>
        <v>1</v>
      </c>
      <c r="AA73" s="75">
        <f>AA72/AC72</f>
        <v>4.5744680851063826E-2</v>
      </c>
      <c r="AB73" s="75">
        <f>AB72/AC72</f>
        <v>5.8510638297872338E-3</v>
      </c>
      <c r="AC73" s="76">
        <f>AC72/AC72</f>
        <v>1</v>
      </c>
      <c r="AD73" s="75">
        <f>AD72/AC72</f>
        <v>5.106382978723404E-2</v>
      </c>
      <c r="AE73" s="75">
        <f>AE72/AC72</f>
        <v>1.5957446808510637E-3</v>
      </c>
      <c r="AF73" s="75">
        <f>AF72/AC72</f>
        <v>5.6622340425531918</v>
      </c>
      <c r="AG73" s="88">
        <f>AG72/AC72</f>
        <v>6.8085106382978725E-2</v>
      </c>
      <c r="AH73" s="77">
        <f>AH72/AH72</f>
        <v>1</v>
      </c>
      <c r="AI73" s="75"/>
      <c r="AJ73" s="75">
        <f>AJ72/AH72</f>
        <v>3.519587950678945E-2</v>
      </c>
      <c r="AK73" s="75"/>
      <c r="AL73" s="75">
        <f>AL72/AH72</f>
        <v>1.0598564070547838</v>
      </c>
      <c r="AM73" s="75">
        <f>AM72/AH72</f>
        <v>1.7558919931325112E-3</v>
      </c>
      <c r="AN73" s="75">
        <f>AN72/AH72</f>
        <v>1.9900109255501794E-3</v>
      </c>
      <c r="AO73" s="88">
        <f>AO72/AH72</f>
        <v>0.21835492430154518</v>
      </c>
      <c r="AP73" s="80">
        <f>AP72/AP72</f>
        <v>1</v>
      </c>
      <c r="AQ73" s="81">
        <f>AQ72/AP72</f>
        <v>1.9548108657019548E-2</v>
      </c>
      <c r="AR73" s="79">
        <f>AR72/AP72</f>
        <v>1.4678852500634678</v>
      </c>
      <c r="AS73" s="91">
        <f>AS72/AP72</f>
        <v>0.21020563594821021</v>
      </c>
    </row>
    <row r="74" spans="1:46" x14ac:dyDescent="0.2">
      <c r="A74" s="65" t="s">
        <v>30</v>
      </c>
      <c r="B74" s="65" t="s">
        <v>94</v>
      </c>
      <c r="C74" s="66">
        <f>SUMIF(B3:B61, "Africa", C3:C61)</f>
        <v>122</v>
      </c>
      <c r="D74" s="66">
        <f>SUMIF(B3:B61, "Africa", D3:D61)</f>
        <v>63</v>
      </c>
      <c r="E74" s="66">
        <f>SUMIF(B3:B61, "Africa", E3:E61)</f>
        <v>14</v>
      </c>
      <c r="F74" s="66">
        <f>SUMIF(B3:B61, "Africa", F3:F61)</f>
        <v>56</v>
      </c>
      <c r="G74" s="66">
        <f>SUMIF(B3:B61, "Africa", G3:G61)</f>
        <v>404</v>
      </c>
      <c r="H74" s="66">
        <f>SUMIF(B3:B61, "Africa", H3:H61)</f>
        <v>126</v>
      </c>
      <c r="I74" s="66">
        <f>SUMIF(B3:B61, "Africa", I3:I61)</f>
        <v>2</v>
      </c>
      <c r="J74" s="66">
        <f>SUMIF(B3:B61, "Africa", J3:J61)</f>
        <v>73</v>
      </c>
      <c r="K74" s="66">
        <f>SUMIF(B3:B61, "Africa", K3:K61)</f>
        <v>9</v>
      </c>
      <c r="L74" s="66">
        <f>SUMIF(B3:B61, "Africa", L3:L61)</f>
        <v>55</v>
      </c>
      <c r="M74" s="66">
        <f>SUMIF(B3:B61, "Africa", M3:M61)</f>
        <v>230</v>
      </c>
      <c r="N74" s="66">
        <f>SUMIF(B3:B61, "Africa", N3:N61)</f>
        <v>2297</v>
      </c>
      <c r="O74" s="66">
        <f>SUMIF(B3:B61, "Africa", O3:O61)</f>
        <v>732</v>
      </c>
      <c r="P74" s="66">
        <f>SUMIF(B3:B61, "Africa", P3:P61)</f>
        <v>43</v>
      </c>
      <c r="Q74" s="66">
        <f>SUMIF(B3:B61, "Africa", Q3:Q61)</f>
        <v>3806</v>
      </c>
      <c r="R74" s="66">
        <f>SUMIF(B3:B61, "Africa", R3:R61)</f>
        <v>2186</v>
      </c>
      <c r="S74" s="66">
        <f>SUMIF(B3:B61, "Africa", S3:S61)</f>
        <v>50</v>
      </c>
      <c r="T74" s="66">
        <f>SUMIF(B3:B61, "Africa", T3:T61)</f>
        <v>732</v>
      </c>
      <c r="U74" s="66">
        <f>SUMIF(B3:B61, "Africa", U3:U61)</f>
        <v>83</v>
      </c>
      <c r="V74" s="66">
        <f>SUMIF(B3:B61, "Africa", V3:V61)</f>
        <v>33</v>
      </c>
      <c r="W74" s="66">
        <f>SUMIF(B3:B61, "Africa", W3:W61)</f>
        <v>493</v>
      </c>
      <c r="X74" s="66">
        <f>SUMIF(B3:B61, "Africa", X3:X61)</f>
        <v>1495</v>
      </c>
      <c r="Y74" s="68">
        <f>SUMIF(B3:B61, "Africa", Y3:Y61)</f>
        <v>15</v>
      </c>
      <c r="Z74" s="68">
        <f>SUMIF(B3:B61, "Africa", Z3:Z61)</f>
        <v>846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156</v>
      </c>
      <c r="AD74" s="66">
        <f>SUMIF(B3:B61, "Africa", AD3:AD61)</f>
        <v>20</v>
      </c>
      <c r="AE74" s="66">
        <f>SUMIF(B3:B61, "Africa", AE3:AE61)</f>
        <v>6</v>
      </c>
      <c r="AF74" s="66">
        <f>SUMIF(B3:B61, "Africa", AF3:AF61)</f>
        <v>576</v>
      </c>
      <c r="AG74" s="68">
        <f>SUMIF(B3:B61, "Africa", AG3:AG61)</f>
        <v>18</v>
      </c>
      <c r="AH74" s="66">
        <f>SUMIF(B3:B61, "Africa", AH3:AH61)</f>
        <v>2287</v>
      </c>
      <c r="AI74" s="66"/>
      <c r="AJ74" s="66">
        <f>SUMIF(B3:B61, "Africa", AJ3:AJ61)</f>
        <v>75</v>
      </c>
      <c r="AK74" s="67"/>
      <c r="AL74" s="66">
        <f>SUMIF(B3:B61, "Africa", AL3:AL61)</f>
        <v>1562</v>
      </c>
      <c r="AM74" s="66">
        <f>SUMIF(B3:B61, "Africa", AM3:AM61)</f>
        <v>19</v>
      </c>
      <c r="AN74" s="66">
        <f>SUMIF(B3:B61, "Africa", AN3:AN61)</f>
        <v>0</v>
      </c>
      <c r="AO74" s="68">
        <f>SUMIF(B3:B61, "Africa", AO3:AO61)</f>
        <v>522</v>
      </c>
      <c r="AP74" s="66">
        <f>SUMIF(B3:B61, "Africa", AP3:AP61)</f>
        <v>235</v>
      </c>
      <c r="AQ74" s="66">
        <f>SUMIF(B3:B61, "Africa", AQ3:AQ61)</f>
        <v>10</v>
      </c>
      <c r="AR74" s="66">
        <f>SUMIF(B3:B61, "Africa", AR3:AR61)</f>
        <v>332</v>
      </c>
      <c r="AS74" s="68">
        <f>SUMIF(B3:B61, "Africa", AS3:AS61)</f>
        <v>160</v>
      </c>
    </row>
    <row r="75" spans="1:46" ht="16" x14ac:dyDescent="0.2">
      <c r="A75" s="63"/>
      <c r="B75" s="70" t="s">
        <v>96</v>
      </c>
      <c r="C75" s="88">
        <f>C74/D74</f>
        <v>1.9365079365079365</v>
      </c>
      <c r="D75" s="76">
        <f>D74/D74</f>
        <v>1</v>
      </c>
      <c r="E75" s="88">
        <f>E74/D74</f>
        <v>0.22222222222222221</v>
      </c>
      <c r="F75" s="88">
        <f>F74/D74</f>
        <v>0.88888888888888884</v>
      </c>
      <c r="G75" s="88">
        <f>G74/H74</f>
        <v>3.2063492063492065</v>
      </c>
      <c r="H75" s="76">
        <f>H74/H74</f>
        <v>1</v>
      </c>
      <c r="I75" s="88">
        <f>I74/H74</f>
        <v>1.5873015873015872E-2</v>
      </c>
      <c r="J75" s="88">
        <f>J74/H74</f>
        <v>0.57936507936507942</v>
      </c>
      <c r="K75" s="88">
        <f>K74/M74</f>
        <v>3.9130434782608699E-2</v>
      </c>
      <c r="L75" s="88">
        <f>L74/M74</f>
        <v>0.2391304347826087</v>
      </c>
      <c r="M75" s="76">
        <f>M74/M74</f>
        <v>1</v>
      </c>
      <c r="N75" s="88">
        <f>N74/Q74</f>
        <v>0.60352075669994742</v>
      </c>
      <c r="O75" s="88">
        <f>O74/Q74</f>
        <v>0.19232790331056226</v>
      </c>
      <c r="P75" s="88">
        <f>P74/Q74</f>
        <v>1.1297950604308986E-2</v>
      </c>
      <c r="Q75" s="76">
        <f>Q74/Q74</f>
        <v>1</v>
      </c>
      <c r="R75" s="88">
        <f>R74/Q74</f>
        <v>0.5743562795585917</v>
      </c>
      <c r="S75" s="88">
        <f>S74/Q74</f>
        <v>1.3137151865475564E-2</v>
      </c>
      <c r="T75" s="88">
        <f>T74/Q74</f>
        <v>0.19232790331056226</v>
      </c>
      <c r="U75" s="88">
        <f>U74/Z74</f>
        <v>9.8108747044917261E-2</v>
      </c>
      <c r="V75" s="88">
        <f>V74/Z74</f>
        <v>3.9007092198581561E-2</v>
      </c>
      <c r="W75" s="88">
        <f>W74/Z74</f>
        <v>0.58274231678486998</v>
      </c>
      <c r="X75" s="88">
        <f>X74/Z74</f>
        <v>1.7671394799054374</v>
      </c>
      <c r="Y75" s="88">
        <f>Y74/Z74</f>
        <v>1.7730496453900711E-2</v>
      </c>
      <c r="Z75" s="76">
        <f>Z74/Z74</f>
        <v>1</v>
      </c>
      <c r="AA75" s="75">
        <f>AA74/AC74</f>
        <v>6.41025641025641E-3</v>
      </c>
      <c r="AB75" s="75">
        <f>AB74/AC74</f>
        <v>0</v>
      </c>
      <c r="AC75" s="76">
        <f>AC74/AC74</f>
        <v>1</v>
      </c>
      <c r="AD75" s="75">
        <f>AD74/AC74</f>
        <v>0.12820512820512819</v>
      </c>
      <c r="AE75" s="75">
        <f>AE74/AC74</f>
        <v>3.8461538461538464E-2</v>
      </c>
      <c r="AF75" s="75">
        <f>AF74/AC74</f>
        <v>3.6923076923076925</v>
      </c>
      <c r="AG75" s="88">
        <f>AG74/AC74</f>
        <v>0.11538461538461539</v>
      </c>
      <c r="AH75" s="77">
        <f>AH74/AH74</f>
        <v>1</v>
      </c>
      <c r="AI75" s="75"/>
      <c r="AJ75" s="75">
        <f>AJ74/AH74</f>
        <v>3.279405334499344E-2</v>
      </c>
      <c r="AK75" s="75"/>
      <c r="AL75" s="75">
        <f>AL74/AH74</f>
        <v>0.68299081766506342</v>
      </c>
      <c r="AM75" s="75">
        <f>AM74/AH74</f>
        <v>8.3078268473983381E-3</v>
      </c>
      <c r="AN75" s="75">
        <f>AN74/AH74</f>
        <v>0</v>
      </c>
      <c r="AO75" s="88">
        <f>AO74/AH74</f>
        <v>0.22824661128115434</v>
      </c>
      <c r="AP75" s="80">
        <f>AP74/AP74</f>
        <v>1</v>
      </c>
      <c r="AQ75" s="81">
        <f>AQ74/AP74</f>
        <v>4.2553191489361701E-2</v>
      </c>
      <c r="AR75" s="79">
        <f>AR74/AP74</f>
        <v>1.4127659574468086</v>
      </c>
      <c r="AS75" s="91">
        <f>AS74/AP74</f>
        <v>0.68085106382978722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9">
        <f>C57/D57</f>
        <v>1.9148936170212767</v>
      </c>
      <c r="D77" s="80">
        <f>D57/D57</f>
        <v>1</v>
      </c>
      <c r="E77" s="79">
        <f>E57/D57</f>
        <v>0.15957446808510639</v>
      </c>
      <c r="F77" s="79">
        <f>F57/D57</f>
        <v>1.2021276595744681</v>
      </c>
      <c r="G77" s="79">
        <f>G57/H57</f>
        <v>1.967479674796748</v>
      </c>
      <c r="H77" s="80">
        <f>H57/H57</f>
        <v>1</v>
      </c>
      <c r="I77" s="79">
        <f>I57/H57</f>
        <v>3.2520325203252036E-2</v>
      </c>
      <c r="J77" s="79">
        <f>J57/H57</f>
        <v>0.32520325203252032</v>
      </c>
      <c r="K77" s="79">
        <f>K57/M57</f>
        <v>0.10115236875800256</v>
      </c>
      <c r="L77" s="79">
        <f>L57/M57</f>
        <v>0.30345710627400768</v>
      </c>
      <c r="M77" s="76">
        <f>M57/M57</f>
        <v>1</v>
      </c>
      <c r="N77" s="88">
        <f>N57/Q57</f>
        <v>0.83281061519903499</v>
      </c>
      <c r="O77" s="88">
        <f>O57/Q57</f>
        <v>0.68106151990349817</v>
      </c>
      <c r="P77" s="88">
        <f>P57/Q57</f>
        <v>2.4849215922798554E-2</v>
      </c>
      <c r="Q77" s="88">
        <f>Q57/Q57</f>
        <v>1</v>
      </c>
      <c r="R77" s="88">
        <f>R57/Q57</f>
        <v>1.2845597104945718</v>
      </c>
      <c r="S77" s="88">
        <f>S57/Q57</f>
        <v>4.5597104945717733E-2</v>
      </c>
      <c r="T77" s="88">
        <f>T57/Q57</f>
        <v>0.39601930036188177</v>
      </c>
      <c r="U77" s="79">
        <f>U57/Z57</f>
        <v>0.16945107398568018</v>
      </c>
      <c r="V77" s="79">
        <f>V57/Z57</f>
        <v>4.2959427207637228E-2</v>
      </c>
      <c r="W77" s="79">
        <f>W57/Z57</f>
        <v>0.67780429594272074</v>
      </c>
      <c r="X77" s="88">
        <f>X57/Z57</f>
        <v>1.1724343675417661</v>
      </c>
      <c r="Y77" s="89">
        <f>Y57/Z57</f>
        <v>4.1169451073985681E-2</v>
      </c>
      <c r="Z77" s="76">
        <f>Z57/Z57</f>
        <v>1</v>
      </c>
      <c r="AA77" s="79">
        <f>AA57/AC57</f>
        <v>0.35</v>
      </c>
      <c r="AB77" s="79">
        <f>AB57/AC57</f>
        <v>0</v>
      </c>
      <c r="AC77" s="76">
        <f>AC57/AC57</f>
        <v>1</v>
      </c>
      <c r="AD77" s="79">
        <f>AD57/AC57</f>
        <v>0.57499999999999996</v>
      </c>
      <c r="AE77" s="79">
        <f>AE57/AC57</f>
        <v>0</v>
      </c>
      <c r="AF77" s="79">
        <f>AF57/AC57</f>
        <v>21.074999999999999</v>
      </c>
      <c r="AG77" s="89">
        <f>AG57/AC57</f>
        <v>0.67500000000000004</v>
      </c>
      <c r="AH77" s="80">
        <f>AH57/AH57</f>
        <v>1</v>
      </c>
      <c r="AI77" s="79"/>
      <c r="AJ77" s="79">
        <f>AJ57/AH57</f>
        <v>7.0921985815602835E-3</v>
      </c>
      <c r="AK77" s="79"/>
      <c r="AL77" s="79">
        <f>AL57/AH57</f>
        <v>2.1078760731616275</v>
      </c>
      <c r="AM77" s="79">
        <f>AM57/AH57</f>
        <v>1.866368047779022E-3</v>
      </c>
      <c r="AN77" s="92">
        <f>AN57/AH57</f>
        <v>3.7327360955580441E-3</v>
      </c>
      <c r="AO77" s="91">
        <f>AO57/AH57</f>
        <v>0.48338932437476673</v>
      </c>
      <c r="AP77" s="80">
        <f>AP57/AP57</f>
        <v>1</v>
      </c>
      <c r="AQ77" s="79">
        <f>AQ57/AP57</f>
        <v>0.10191082802547771</v>
      </c>
      <c r="AR77" s="79">
        <f>AR57/AP57</f>
        <v>3.6878980891719744</v>
      </c>
      <c r="AS77" s="89">
        <f>AS57/AP57</f>
        <v>1.2802547770700636</v>
      </c>
    </row>
    <row r="78" spans="1:46" ht="16" x14ac:dyDescent="0.2">
      <c r="A78" s="72" t="s">
        <v>33</v>
      </c>
      <c r="B78" s="70" t="s">
        <v>96</v>
      </c>
      <c r="C78" s="79">
        <f>C19/D19</f>
        <v>2.4009111617312073</v>
      </c>
      <c r="D78" s="80">
        <f>D19/D19</f>
        <v>1</v>
      </c>
      <c r="E78" s="79">
        <f>E19/D19</f>
        <v>7.9726651480637817E-2</v>
      </c>
      <c r="F78" s="79">
        <f>F19/D19</f>
        <v>0.83029612756264237</v>
      </c>
      <c r="G78" s="79">
        <f>G19/H19</f>
        <v>3.1738095238095236</v>
      </c>
      <c r="H78" s="80">
        <f>H19/H19</f>
        <v>1</v>
      </c>
      <c r="I78" s="79">
        <f>I19/H19</f>
        <v>1.9047619047619049E-2</v>
      </c>
      <c r="J78" s="79">
        <f>J19/H19</f>
        <v>0.26666666666666666</v>
      </c>
      <c r="K78" s="79">
        <f>K19/M19</f>
        <v>1.9404915912031046E-2</v>
      </c>
      <c r="L78" s="79">
        <f>L19/M19</f>
        <v>0.14974126778783958</v>
      </c>
      <c r="M78" s="76">
        <f>M19/M19</f>
        <v>1</v>
      </c>
      <c r="N78" s="88">
        <f>N19/Q19</f>
        <v>0.56022269722125562</v>
      </c>
      <c r="O78" s="88">
        <f>O19/Q19</f>
        <v>0.56186310085996916</v>
      </c>
      <c r="P78" s="88">
        <f>P19/Q19</f>
        <v>2.3562161356067007E-2</v>
      </c>
      <c r="Q78" s="88">
        <f>Q19/Q19</f>
        <v>1</v>
      </c>
      <c r="R78" s="88">
        <f>R19/Q19</f>
        <v>0.76562111646865838</v>
      </c>
      <c r="S78" s="88">
        <f>S19/Q19</f>
        <v>3.6884227270467765E-2</v>
      </c>
      <c r="T78" s="88">
        <f>T19/Q19</f>
        <v>0.43515434706964257</v>
      </c>
      <c r="U78" s="79">
        <f>U19/Z19</f>
        <v>6.2632247143461703E-2</v>
      </c>
      <c r="V78" s="79">
        <f>V19/Z19</f>
        <v>5.2898857384680491E-3</v>
      </c>
      <c r="W78" s="79">
        <f>W19/Z19</f>
        <v>0.4276343630977571</v>
      </c>
      <c r="X78" s="88">
        <f>X19/Z19</f>
        <v>1.2848074481591198</v>
      </c>
      <c r="Y78" s="89">
        <f>Y19/Z19</f>
        <v>1.4811680067710538E-2</v>
      </c>
      <c r="Z78" s="76">
        <f>Z19/Z19</f>
        <v>1</v>
      </c>
      <c r="AA78" s="79">
        <f>AA19/AC19</f>
        <v>1.0346926354230066E-2</v>
      </c>
      <c r="AB78" s="79">
        <f>AB19/AC19</f>
        <v>1.8259281801582471E-3</v>
      </c>
      <c r="AC78" s="76">
        <f>AC19/AC19</f>
        <v>1</v>
      </c>
      <c r="AD78" s="79">
        <f>AD19/AC19</f>
        <v>0.1241631162507608</v>
      </c>
      <c r="AE78" s="79">
        <f>AE19/AC19</f>
        <v>4.1996348143639686E-2</v>
      </c>
      <c r="AF78" s="79">
        <f>AF19/AC19</f>
        <v>2.7224589166159463</v>
      </c>
      <c r="AG78" s="89">
        <f>AG19/AC19</f>
        <v>0.17772367620206939</v>
      </c>
      <c r="AH78" s="80">
        <f>AH19/AH19</f>
        <v>1</v>
      </c>
      <c r="AI78" s="79"/>
      <c r="AJ78" s="79">
        <f>AJ19/AH19</f>
        <v>7.6664425016812379E-2</v>
      </c>
      <c r="AK78" s="79"/>
      <c r="AL78" s="79">
        <f>AL19/AH19</f>
        <v>1.0381080475229769</v>
      </c>
      <c r="AM78" s="79">
        <f>AM19/AH19</f>
        <v>3.1383097960098632E-3</v>
      </c>
      <c r="AN78" s="92">
        <f>AN19/AH19</f>
        <v>1.490697153104685E-2</v>
      </c>
      <c r="AO78" s="91">
        <f>AO19/AH19</f>
        <v>0.54898004931629685</v>
      </c>
      <c r="AP78" s="80">
        <f>AP19/AP19</f>
        <v>1</v>
      </c>
      <c r="AQ78" s="79">
        <f>AQ19/AP19</f>
        <v>0.15052356020942409</v>
      </c>
      <c r="AR78" s="79">
        <f>AR19/AP19</f>
        <v>1.0523560209424083</v>
      </c>
      <c r="AS78" s="89">
        <f>AS19/AP19</f>
        <v>0.40314136125654448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43" t="s">
        <v>133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43" t="s">
        <v>97</v>
      </c>
      <c r="B82" s="143"/>
      <c r="C82" s="146" t="s">
        <v>125</v>
      </c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T82"/>
      <c r="AU82" s="63"/>
    </row>
  </sheetData>
  <mergeCells count="14">
    <mergeCell ref="AU63:AV63"/>
    <mergeCell ref="AU64:AV64"/>
    <mergeCell ref="A81:AD81"/>
    <mergeCell ref="C1:F1"/>
    <mergeCell ref="G1:J1"/>
    <mergeCell ref="K1:M1"/>
    <mergeCell ref="N1:T1"/>
    <mergeCell ref="U1:Z1"/>
    <mergeCell ref="AA1:AG1"/>
    <mergeCell ref="A82:B82"/>
    <mergeCell ref="C82:AD82"/>
    <mergeCell ref="AH1:AO1"/>
    <mergeCell ref="AP1:AS1"/>
    <mergeCell ref="AT1:AT2"/>
  </mergeCells>
  <hyperlinks>
    <hyperlink ref="AT1:AT2" r:id="rId1" display="GDP in Million US$ (nominal, 2021)" xr:uid="{31B8FD26-47E7-B04A-ADF4-552B0AC8FC9B}"/>
    <hyperlink ref="C82:L82" r:id="rId2" display=" https://betterprojectsfaster.com/guide/java-full-stack-report-2023-01/the-index" xr:uid="{3F02C78E-A78E-2B49-9DB3-60C6646D2399}"/>
    <hyperlink ref="C82:AD82" r:id="rId3" display="https://betterprojectsfaster.com/guide/java-tech-popularity-index-2023-Q2/the-index" xr:uid="{33AAC111-4193-284C-89FD-7FE2FC43062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Sep 2023</vt:lpstr>
      <vt:lpstr>Aug 2023</vt:lpstr>
      <vt:lpstr>Jul 2023</vt:lpstr>
      <vt:lpstr>Jun 2023</vt:lpstr>
      <vt:lpstr>Apr 2023</vt:lpstr>
      <vt:lpstr>Mar 2023</vt:lpstr>
      <vt:lpstr>Feb 2023</vt:lpstr>
      <vt:lpstr>Jan 2023</vt:lpstr>
      <vt:lpstr>Dec 2022</vt:lpstr>
      <vt:lpstr>Nov 2022</vt:lpstr>
      <vt:lpstr>Oct 2022</vt:lpstr>
      <vt:lpstr>Sep 2022</vt:lpstr>
      <vt:lpstr>Aug 2022</vt:lpstr>
      <vt:lpstr>Jul 2022</vt:lpstr>
      <vt:lpstr>Jun 2022</vt:lpstr>
      <vt:lpstr>May 2022</vt:lpstr>
      <vt:lpstr>Apr 2022</vt:lpstr>
      <vt:lpstr>Mar 2022</vt:lpstr>
      <vt:lpstr>Feb 2022</vt:lpstr>
      <vt:lpstr>Jan 2022</vt:lpstr>
      <vt:lpstr>Dec 2021</vt:lpstr>
      <vt:lpstr>Nov 2021</vt:lpstr>
      <vt:lpstr>Oct 2021</vt:lpstr>
      <vt:lpstr>Sep 2021</vt:lpstr>
      <vt:lpstr>Aug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2023-11-27T22:12:31Z</dcterms:modified>
</cp:coreProperties>
</file>